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8445" tabRatio="364" activeTab="2"/>
  </bookViews>
  <sheets>
    <sheet name="SKP" sheetId="1" r:id="rId1"/>
    <sheet name="PENGUKURAN" sheetId="2" r:id="rId2"/>
    <sheet name="PENILAIAN" sheetId="3" r:id="rId3"/>
    <sheet name="Sheet2" sheetId="4" r:id="rId4"/>
  </sheets>
  <definedNames>
    <definedName name="_xlnm.Print_Area" localSheetId="2">PENILAIAN!$A$1:$U$60</definedName>
    <definedName name="_xlnm.Print_Area" localSheetId="0">SKP!$A$1:$M$37</definedName>
  </definedNames>
  <calcPr calcId="124519"/>
</workbook>
</file>

<file path=xl/calcChain.xml><?xml version="1.0" encoding="utf-8"?>
<calcChain xmlns="http://schemas.openxmlformats.org/spreadsheetml/2006/main">
  <c r="F12" i="3"/>
  <c r="AL19" i="2"/>
  <c r="AC19"/>
  <c r="Z19"/>
  <c r="Y19"/>
  <c r="AG19" s="1"/>
  <c r="U19" s="1"/>
  <c r="J14"/>
  <c r="I14"/>
  <c r="AL14" s="1"/>
  <c r="H14"/>
  <c r="O14" s="1"/>
  <c r="G14"/>
  <c r="AC14" s="1"/>
  <c r="F14"/>
  <c r="Z14" s="1"/>
  <c r="E14"/>
  <c r="L14" s="1"/>
  <c r="D14"/>
  <c r="Y14" s="1"/>
  <c r="B14"/>
  <c r="J13"/>
  <c r="I13"/>
  <c r="AF13" s="1"/>
  <c r="H13"/>
  <c r="O13" s="1"/>
  <c r="G13"/>
  <c r="AK13" s="1"/>
  <c r="F13"/>
  <c r="Z13" s="1"/>
  <c r="E13"/>
  <c r="L13" s="1"/>
  <c r="D13"/>
  <c r="Y13" s="1"/>
  <c r="B13"/>
  <c r="F21" i="1"/>
  <c r="F22"/>
  <c r="F23"/>
  <c r="F24"/>
  <c r="F15"/>
  <c r="F16"/>
  <c r="C13" i="2"/>
  <c r="F17" i="1"/>
  <c r="C14" i="2" s="1"/>
  <c r="F18" i="1"/>
  <c r="C15" i="2" s="1"/>
  <c r="F19" i="1"/>
  <c r="C16" i="2" s="1"/>
  <c r="F20" i="1"/>
  <c r="F14"/>
  <c r="G11" i="3"/>
  <c r="D12" i="2"/>
  <c r="Y12" s="1"/>
  <c r="D15"/>
  <c r="T15" s="1"/>
  <c r="D16"/>
  <c r="T16" s="1"/>
  <c r="D17"/>
  <c r="T17" s="1"/>
  <c r="D11"/>
  <c r="Y11" s="1"/>
  <c r="J12"/>
  <c r="E56" i="3"/>
  <c r="P52"/>
  <c r="P51"/>
  <c r="P46"/>
  <c r="P45"/>
  <c r="C51"/>
  <c r="E46"/>
  <c r="G10"/>
  <c r="G9"/>
  <c r="G8"/>
  <c r="G7"/>
  <c r="G6"/>
  <c r="F13"/>
  <c r="G13" s="1"/>
  <c r="M33" i="2"/>
  <c r="I17"/>
  <c r="AL17" s="1"/>
  <c r="I18"/>
  <c r="AF18" s="1"/>
  <c r="D18"/>
  <c r="T18" s="1"/>
  <c r="I11"/>
  <c r="AL11" s="1"/>
  <c r="B18"/>
  <c r="C18"/>
  <c r="E18"/>
  <c r="L18" s="1"/>
  <c r="F18"/>
  <c r="Z18" s="1"/>
  <c r="G18"/>
  <c r="AD18" s="1"/>
  <c r="H18"/>
  <c r="O18" s="1"/>
  <c r="J18"/>
  <c r="B16"/>
  <c r="E16"/>
  <c r="L16" s="1"/>
  <c r="F16"/>
  <c r="Z16" s="1"/>
  <c r="G16"/>
  <c r="AK16" s="1"/>
  <c r="H16"/>
  <c r="O16" s="1"/>
  <c r="I16"/>
  <c r="AF16" s="1"/>
  <c r="B17"/>
  <c r="C17"/>
  <c r="E17"/>
  <c r="L17" s="1"/>
  <c r="F17"/>
  <c r="Z17" s="1"/>
  <c r="G17"/>
  <c r="AD17" s="1"/>
  <c r="H17"/>
  <c r="O17" s="1"/>
  <c r="B12"/>
  <c r="B15"/>
  <c r="C12"/>
  <c r="E12"/>
  <c r="L12" s="1"/>
  <c r="F12"/>
  <c r="Z12" s="1"/>
  <c r="G12"/>
  <c r="W12" s="1"/>
  <c r="H12"/>
  <c r="O12" s="1"/>
  <c r="I12"/>
  <c r="AE12" s="1"/>
  <c r="E15"/>
  <c r="L15" s="1"/>
  <c r="F15"/>
  <c r="Z15" s="1"/>
  <c r="G15"/>
  <c r="AD15" s="1"/>
  <c r="H15"/>
  <c r="O15" s="1"/>
  <c r="I15"/>
  <c r="X15" s="1"/>
  <c r="AB15" s="1"/>
  <c r="G11"/>
  <c r="AC11" s="1"/>
  <c r="F11"/>
  <c r="Z11" s="1"/>
  <c r="C11"/>
  <c r="J11"/>
  <c r="H11"/>
  <c r="O11" s="1"/>
  <c r="E11"/>
  <c r="L11" s="1"/>
  <c r="B11"/>
  <c r="J15"/>
  <c r="AF12"/>
  <c r="AL15"/>
  <c r="J16"/>
  <c r="J17"/>
  <c r="Y17"/>
  <c r="AD19"/>
  <c r="AF19"/>
  <c r="AK19"/>
  <c r="T19"/>
  <c r="W19"/>
  <c r="AA19" s="1"/>
  <c r="AE19"/>
  <c r="AF14"/>
  <c r="AN19"/>
  <c r="AK17" l="1"/>
  <c r="AE15"/>
  <c r="AD11"/>
  <c r="AE14"/>
  <c r="AL13"/>
  <c r="T11"/>
  <c r="AC12"/>
  <c r="AA12" s="1"/>
  <c r="X13"/>
  <c r="AB13" s="1"/>
  <c r="X14"/>
  <c r="AB14" s="1"/>
  <c r="AE13"/>
  <c r="AE17"/>
  <c r="T12"/>
  <c r="W18"/>
  <c r="AD16"/>
  <c r="AF15"/>
  <c r="AM17"/>
  <c r="X16"/>
  <c r="AB16" s="1"/>
  <c r="AK12"/>
  <c r="AN12" s="1"/>
  <c r="AD13"/>
  <c r="AF11"/>
  <c r="AE11"/>
  <c r="X12"/>
  <c r="AB12" s="1"/>
  <c r="AD14"/>
  <c r="AC13"/>
  <c r="AE16"/>
  <c r="AL12"/>
  <c r="Y16"/>
  <c r="AK18"/>
  <c r="AN18" s="1"/>
  <c r="AD12"/>
  <c r="F14" i="3"/>
  <c r="I14" s="1"/>
  <c r="AC15" i="2"/>
  <c r="T13"/>
  <c r="W15"/>
  <c r="AA15" s="1"/>
  <c r="W11"/>
  <c r="AA11" s="1"/>
  <c r="W14"/>
  <c r="AA14" s="1"/>
  <c r="AG14" s="1"/>
  <c r="Q14" s="1"/>
  <c r="R14" s="1"/>
  <c r="U14" s="1"/>
  <c r="W13"/>
  <c r="AA13" s="1"/>
  <c r="AG13" s="1"/>
  <c r="Q13" s="1"/>
  <c r="R13" s="1"/>
  <c r="U13" s="1"/>
  <c r="X19"/>
  <c r="AB19" s="1"/>
  <c r="AC17"/>
  <c r="W16"/>
  <c r="AE18"/>
  <c r="Y15"/>
  <c r="X18"/>
  <c r="AB18" s="1"/>
  <c r="AK15"/>
  <c r="T14"/>
  <c r="AK14"/>
  <c r="AM14" s="1"/>
  <c r="AM19"/>
  <c r="AO19" s="1"/>
  <c r="W17"/>
  <c r="AC16"/>
  <c r="AL18"/>
  <c r="AN17"/>
  <c r="AO17" s="1"/>
  <c r="AK11"/>
  <c r="AF17"/>
  <c r="AL16"/>
  <c r="AM16" s="1"/>
  <c r="X17"/>
  <c r="AB17" s="1"/>
  <c r="AC18"/>
  <c r="Y18"/>
  <c r="X11"/>
  <c r="AB11" s="1"/>
  <c r="AN16"/>
  <c r="AN13"/>
  <c r="AM13"/>
  <c r="AM18" l="1"/>
  <c r="AG12"/>
  <c r="Q12" s="1"/>
  <c r="R12" s="1"/>
  <c r="U12" s="1"/>
  <c r="AA18"/>
  <c r="AA17"/>
  <c r="X24" s="1"/>
  <c r="AG11"/>
  <c r="Q11" s="1"/>
  <c r="R11" s="1"/>
  <c r="U11" s="1"/>
  <c r="AN14"/>
  <c r="AO14" s="1"/>
  <c r="AA16"/>
  <c r="AG16" s="1"/>
  <c r="Q16" s="1"/>
  <c r="R16" s="1"/>
  <c r="U16" s="1"/>
  <c r="T26"/>
  <c r="AM12"/>
  <c r="AO12" s="1"/>
  <c r="AG15"/>
  <c r="Q15" s="1"/>
  <c r="R15" s="1"/>
  <c r="U15" s="1"/>
  <c r="AO18"/>
  <c r="AG18"/>
  <c r="Q18" s="1"/>
  <c r="R18" s="1"/>
  <c r="U18" s="1"/>
  <c r="AM15"/>
  <c r="AN15"/>
  <c r="AM11"/>
  <c r="AN11"/>
  <c r="AO13"/>
  <c r="AO16"/>
  <c r="AG17" l="1"/>
  <c r="Q17" s="1"/>
  <c r="R17" s="1"/>
  <c r="U17" s="1"/>
  <c r="AO15"/>
  <c r="R26"/>
  <c r="R27" s="1"/>
  <c r="AO11"/>
  <c r="F5" i="3" l="1"/>
  <c r="I5" s="1"/>
  <c r="I15" s="1"/>
  <c r="I16" s="1"/>
</calcChain>
</file>

<file path=xl/sharedStrings.xml><?xml version="1.0" encoding="utf-8"?>
<sst xmlns="http://schemas.openxmlformats.org/spreadsheetml/2006/main" count="198" uniqueCount="127">
  <si>
    <t>FORMULIR SASARAN KERJA</t>
  </si>
  <si>
    <t>NO</t>
  </si>
  <si>
    <t>I. PEJABAT PENILAI</t>
  </si>
  <si>
    <t>II. PEGAWAI NEGERI SIPIL YANG DINILAI</t>
  </si>
  <si>
    <t>Nama</t>
  </si>
  <si>
    <t>NIP</t>
  </si>
  <si>
    <t>Jabatan</t>
  </si>
  <si>
    <t>Unit Kerja</t>
  </si>
  <si>
    <t>Pangkat/Gol.Ruang</t>
  </si>
  <si>
    <t>TARGET</t>
  </si>
  <si>
    <t>KUAL/MUTU</t>
  </si>
  <si>
    <t>WAKTU</t>
  </si>
  <si>
    <t>BIAYA</t>
  </si>
  <si>
    <t>Pegawai Negeri Sipil Yang Dinilai</t>
  </si>
  <si>
    <t>REALISASI</t>
  </si>
  <si>
    <t>PENGHITUNGAN</t>
  </si>
  <si>
    <t>Kual/Mutu</t>
  </si>
  <si>
    <t>Waktu</t>
  </si>
  <si>
    <t>Biaya</t>
  </si>
  <si>
    <t>Nilai Capaian SKP</t>
  </si>
  <si>
    <t>PENILAIAN CAPAIAN SASARAN KERJA</t>
  </si>
  <si>
    <t>II. TUGAS TAMBAHAN DAN KREATIVITAS/UNSUR PENUNJANG :</t>
  </si>
  <si>
    <t>NILAI CAPAIAN SKP</t>
  </si>
  <si>
    <t>AK</t>
  </si>
  <si>
    <t>Catatan :</t>
  </si>
  <si>
    <t>* AK Bagi PNS yang memangku jabatan fungsional tertentu</t>
  </si>
  <si>
    <t>KUANT/OUTPUT</t>
  </si>
  <si>
    <t>Kuant/ Output</t>
  </si>
  <si>
    <t>Pejabat Penilai,</t>
  </si>
  <si>
    <t>III. KEGIATAN TUGAS JABATAN</t>
  </si>
  <si>
    <t>I. Kegiatan Tugas  Jabatan</t>
  </si>
  <si>
    <t>…….., 31 Desember 20…..</t>
  </si>
  <si>
    <t>Jangka Waktu Penilaian …. Januari s.d. 31 Desember 20…..</t>
  </si>
  <si>
    <t>(tugas tambahan)</t>
  </si>
  <si>
    <t>(kreatifitas)</t>
  </si>
  <si>
    <t>kuantitas</t>
  </si>
  <si>
    <t>kualitas</t>
  </si>
  <si>
    <t>waktu</t>
  </si>
  <si>
    <t>biaya</t>
  </si>
  <si>
    <t>(76-((((1.76*G8-N8)/G8)*100)-100))</t>
  </si>
  <si>
    <t>(76-((((1.76*I8-P8)/I8)*100)-100))</t>
  </si>
  <si>
    <t>persen waktu</t>
  </si>
  <si>
    <t>persen biaya</t>
  </si>
  <si>
    <t>(1.76*G8-N8)/G8)*100)</t>
  </si>
  <si>
    <t>(1.76*I8-P8)/I8)*100)</t>
  </si>
  <si>
    <t>RW&lt;24</t>
  </si>
  <si>
    <t>RW&gt;24</t>
  </si>
  <si>
    <t>RB&lt;24</t>
  </si>
  <si>
    <t>RB&gt;24</t>
  </si>
  <si>
    <t>Jakarta,   Januari 2013</t>
  </si>
  <si>
    <t>UNSUR YANG DINILAI</t>
  </si>
  <si>
    <t>Jumlah</t>
  </si>
  <si>
    <t>1. Orientasi Pelayanan</t>
  </si>
  <si>
    <t>2. Integritas</t>
  </si>
  <si>
    <t>3. Komitmen</t>
  </si>
  <si>
    <t>4. Disiplin</t>
  </si>
  <si>
    <t>5. Kerjasama</t>
  </si>
  <si>
    <t>6. Kepemimpinan</t>
  </si>
  <si>
    <t>7. Jumlah</t>
  </si>
  <si>
    <t>8. Nilai rata – rata</t>
  </si>
  <si>
    <t>NILAI PRESTASI KERJA</t>
  </si>
  <si>
    <t>5. KEBERATAN DARI PEGAWAI NEGERI</t>
  </si>
  <si>
    <t>Tanggal, ………………….</t>
  </si>
  <si>
    <t xml:space="preserve">a. Sasaran Kerja Pegawai (SKP)             </t>
  </si>
  <si>
    <t xml:space="preserve">    SIPIL YANG DINILAI  (APABILA ADA)</t>
  </si>
  <si>
    <t xml:space="preserve">     4.</t>
  </si>
  <si>
    <t>6. TANGGAPAN PEJABAT PENILAI</t>
  </si>
  <si>
    <t>7. KEPUTUSAN ATASAN PEJABAT</t>
  </si>
  <si>
    <t xml:space="preserve">    ATAS KEBERATAN</t>
  </si>
  <si>
    <t xml:space="preserve">    PENILAI ATAS KEBERATAN</t>
  </si>
  <si>
    <t>b. Perilaku Kerja</t>
  </si>
  <si>
    <t>x</t>
  </si>
  <si>
    <t>9. Nilai Perilaku Kerja</t>
  </si>
  <si>
    <t>PENILAIAN PRESTASI KERJA</t>
  </si>
  <si>
    <t>PEGAWAI NEGERI SIPIL</t>
  </si>
  <si>
    <t>JANGKA WAKTU PENILAIAN</t>
  </si>
  <si>
    <t>YANG DINILAI</t>
  </si>
  <si>
    <r>
      <t>a.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a m a</t>
    </r>
  </si>
  <si>
    <r>
      <t>b.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N I P</t>
    </r>
  </si>
  <si>
    <r>
      <t>c.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Pangkat, Golongan ruang, TMT</t>
    </r>
  </si>
  <si>
    <r>
      <t>d.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Jabatan/Pekerjaan</t>
    </r>
  </si>
  <si>
    <r>
      <t>e.</t>
    </r>
    <r>
      <rPr>
        <sz val="7"/>
        <rFont val="Times New Roman"/>
        <family val="1"/>
      </rPr>
      <t xml:space="preserve">      </t>
    </r>
    <r>
      <rPr>
        <sz val="11"/>
        <rFont val="Times New Roman"/>
        <family val="1"/>
      </rPr>
      <t>Unit Organisasi</t>
    </r>
  </si>
  <si>
    <t>PEJABAT PENILAI</t>
  </si>
  <si>
    <t>ATASAN PEJABAT PENILAI</t>
  </si>
  <si>
    <t>BULAN</t>
  </si>
  <si>
    <t>: Januari s/d 31 Desember 20....</t>
  </si>
  <si>
    <t>KEMENTERIAN PEKERJAAN UMUM</t>
  </si>
  <si>
    <t>DIREKTORAT JENDERAL BINA MARGA</t>
  </si>
  <si>
    <t xml:space="preserve">     1.</t>
  </si>
  <si>
    <t xml:space="preserve">     2.</t>
  </si>
  <si>
    <t xml:space="preserve">     3.</t>
  </si>
  <si>
    <t>8.</t>
  </si>
  <si>
    <t>REKOMENDASI</t>
  </si>
  <si>
    <t>9. DIBUAT TANGGAL, …………..</t>
  </si>
  <si>
    <t>10.</t>
  </si>
  <si>
    <t>DITERIMA TANGGAL, …………</t>
  </si>
  <si>
    <t>PEGAWAI NEGERI SIPIL YANG DINILAI</t>
  </si>
  <si>
    <t>11.DITERIMA TANGGAL, ....................</t>
  </si>
  <si>
    <t>memeriksa kelengkapan berkas perkara perdata umum</t>
  </si>
  <si>
    <t>berkas</t>
  </si>
  <si>
    <t>bln</t>
  </si>
  <si>
    <t>-</t>
  </si>
  <si>
    <t>memeriksa kelengkapan berkas perkara perdata khusus</t>
  </si>
  <si>
    <t>mengagendakan dan mendistribusikan berkas perkara</t>
  </si>
  <si>
    <t>lap</t>
  </si>
  <si>
    <t>menyusun laporan jumlah pendapat berkas perkara untuk Hakim Agung</t>
  </si>
  <si>
    <t>menyusun laporan jumlah koreksi berkas perkara untuk Hakim Agung</t>
  </si>
  <si>
    <t>menyusun laporan jumlah perkara yang belum diminutasi oleh PP</t>
  </si>
  <si>
    <t xml:space="preserve">mengelola surat masuk </t>
  </si>
  <si>
    <t>mengelola roll sidang</t>
  </si>
  <si>
    <t>surat</t>
  </si>
  <si>
    <t>Drs. Parto Hutomo, SH. MM</t>
  </si>
  <si>
    <t>19660710 199103 1 001</t>
  </si>
  <si>
    <t>IV/b / Pembina Tk I</t>
  </si>
  <si>
    <t>Kabag Perencanaan dan Kepegawaian</t>
  </si>
  <si>
    <t>Kepaniteraan Mahkamah Agung</t>
  </si>
  <si>
    <t>( ......................................... )</t>
  </si>
  <si>
    <t>( .............................................. )</t>
  </si>
  <si>
    <t>( ............................................................ )</t>
  </si>
  <si>
    <t xml:space="preserve">                                                  NIP</t>
  </si>
  <si>
    <t xml:space="preserve">                      NIP</t>
  </si>
  <si>
    <t xml:space="preserve">                       NIP.</t>
  </si>
  <si>
    <t>NIP. ...........................................</t>
  </si>
  <si>
    <t xml:space="preserve">                             NIP. </t>
  </si>
  <si>
    <t>CONTOH</t>
  </si>
  <si>
    <t>Askor pada Tim ( .......................................... )</t>
  </si>
  <si>
    <t>Staf pada Tim ( ............................................ )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</si>
</sst>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0.0000"/>
  </numFmts>
  <fonts count="25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ntique Olive Compact"/>
      <family val="2"/>
    </font>
    <font>
      <sz val="7"/>
      <name val="Arial"/>
      <family val="2"/>
    </font>
    <font>
      <b/>
      <sz val="12"/>
      <name val="Antique Olive Compact"/>
    </font>
    <font>
      <sz val="10"/>
      <name val="Arial"/>
      <family val="2"/>
    </font>
    <font>
      <b/>
      <sz val="5"/>
      <name val="Arial"/>
      <family val="2"/>
    </font>
    <font>
      <b/>
      <sz val="7"/>
      <name val="Arial"/>
      <family val="2"/>
    </font>
    <font>
      <sz val="8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b/>
      <u/>
      <sz val="10"/>
      <name val="Arial"/>
      <family val="2"/>
    </font>
    <font>
      <sz val="12"/>
      <color rgb="FFFF0000"/>
      <name val="Times New Roman"/>
      <family val="1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90">
    <xf numFmtId="0" fontId="0" fillId="0" borderId="0" xfId="0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11" xfId="0" applyBorder="1"/>
    <xf numFmtId="0" fontId="11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13" xfId="0" applyNumberFormat="1" applyFont="1" applyBorder="1"/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1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41" fontId="4" fillId="0" borderId="20" xfId="0" applyNumberFormat="1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/>
    <xf numFmtId="0" fontId="4" fillId="0" borderId="20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2" fontId="13" fillId="0" borderId="13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5" fillId="0" borderId="9" xfId="0" applyFont="1" applyBorder="1" applyAlignment="1">
      <alignment vertical="center" wrapText="1"/>
    </xf>
    <xf numFmtId="41" fontId="6" fillId="0" borderId="9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24" xfId="0" applyFont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41" fontId="6" fillId="0" borderId="24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6" xfId="0" applyBorder="1"/>
    <xf numFmtId="0" fontId="4" fillId="0" borderId="0" xfId="0" quotePrefix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10" fillId="0" borderId="0" xfId="0" quotePrefix="1" applyFont="1"/>
    <xf numFmtId="0" fontId="10" fillId="0" borderId="0" xfId="0" applyFont="1"/>
    <xf numFmtId="41" fontId="4" fillId="0" borderId="0" xfId="0" applyNumberFormat="1" applyFont="1" applyAlignment="1">
      <alignment vertical="center"/>
    </xf>
    <xf numFmtId="165" fontId="4" fillId="0" borderId="0" xfId="0" quotePrefix="1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0" fillId="0" borderId="0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4" fillId="0" borderId="29" xfId="0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0" fillId="0" borderId="0" xfId="0" applyAlignment="1"/>
    <xf numFmtId="0" fontId="14" fillId="0" borderId="29" xfId="0" applyFont="1" applyBorder="1" applyAlignment="1">
      <alignment horizontal="right" vertical="top" wrapText="1"/>
    </xf>
    <xf numFmtId="0" fontId="0" fillId="0" borderId="29" xfId="0" applyBorder="1"/>
    <xf numFmtId="0" fontId="15" fillId="0" borderId="29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164" fontId="16" fillId="0" borderId="31" xfId="0" applyNumberFormat="1" applyFont="1" applyBorder="1" applyAlignment="1">
      <alignment horizontal="center" vertical="center"/>
    </xf>
    <xf numFmtId="43" fontId="16" fillId="0" borderId="57" xfId="0" applyNumberFormat="1" applyFont="1" applyBorder="1" applyAlignment="1">
      <alignment horizontal="center" vertical="center" wrapText="1"/>
    </xf>
    <xf numFmtId="9" fontId="16" fillId="0" borderId="58" xfId="0" applyNumberFormat="1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2" fontId="18" fillId="0" borderId="60" xfId="0" applyNumberFormat="1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8" fillId="3" borderId="60" xfId="0" applyFont="1" applyFill="1" applyBorder="1" applyAlignment="1">
      <alignment wrapText="1"/>
    </xf>
    <xf numFmtId="0" fontId="16" fillId="0" borderId="59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2" fontId="18" fillId="0" borderId="59" xfId="0" applyNumberFormat="1" applyFont="1" applyBorder="1" applyAlignment="1">
      <alignment horizontal="center" vertical="center" wrapText="1"/>
    </xf>
    <xf numFmtId="9" fontId="16" fillId="0" borderId="60" xfId="0" applyNumberFormat="1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vertical="center"/>
    </xf>
    <xf numFmtId="2" fontId="16" fillId="0" borderId="59" xfId="0" applyNumberFormat="1" applyFont="1" applyBorder="1" applyAlignment="1">
      <alignment horizontal="center" vertical="center" wrapText="1"/>
    </xf>
    <xf numFmtId="0" fontId="15" fillId="0" borderId="0" xfId="0" applyFont="1"/>
    <xf numFmtId="0" fontId="0" fillId="0" borderId="32" xfId="0" applyBorder="1"/>
    <xf numFmtId="0" fontId="0" fillId="0" borderId="33" xfId="0" applyBorder="1"/>
    <xf numFmtId="0" fontId="0" fillId="0" borderId="30" xfId="0" applyBorder="1"/>
    <xf numFmtId="0" fontId="0" fillId="0" borderId="34" xfId="0" applyBorder="1"/>
    <xf numFmtId="0" fontId="18" fillId="0" borderId="0" xfId="0" applyFont="1" applyBorder="1" applyAlignment="1">
      <alignment horizontal="left" vertical="center"/>
    </xf>
    <xf numFmtId="0" fontId="18" fillId="0" borderId="0" xfId="0" applyFont="1" applyBorder="1"/>
    <xf numFmtId="0" fontId="18" fillId="0" borderId="0" xfId="0" applyFont="1"/>
    <xf numFmtId="0" fontId="16" fillId="0" borderId="29" xfId="0" applyFont="1" applyBorder="1" applyAlignment="1">
      <alignment horizontal="left" indent="1"/>
    </xf>
    <xf numFmtId="0" fontId="16" fillId="0" borderId="0" xfId="0" applyFont="1" applyBorder="1" applyAlignment="1">
      <alignment horizontal="left" indent="1"/>
    </xf>
    <xf numFmtId="0" fontId="16" fillId="0" borderId="0" xfId="0" applyFont="1" applyAlignment="1">
      <alignment horizontal="left" indent="1"/>
    </xf>
    <xf numFmtId="0" fontId="16" fillId="0" borderId="32" xfId="0" applyFont="1" applyBorder="1"/>
    <xf numFmtId="0" fontId="16" fillId="0" borderId="0" xfId="0" applyFont="1" applyBorder="1" applyAlignment="1">
      <alignment horizontal="left"/>
    </xf>
    <xf numFmtId="0" fontId="17" fillId="0" borderId="0" xfId="0" applyFont="1" applyBorder="1"/>
    <xf numFmtId="0" fontId="18" fillId="0" borderId="0" xfId="0" applyFont="1" applyBorder="1" applyAlignment="1">
      <alignment vertical="top" wrapText="1"/>
    </xf>
    <xf numFmtId="0" fontId="18" fillId="0" borderId="26" xfId="0" applyFont="1" applyBorder="1" applyAlignment="1">
      <alignment vertical="top" wrapText="1"/>
    </xf>
    <xf numFmtId="0" fontId="21" fillId="0" borderId="0" xfId="0" applyFont="1" applyBorder="1" applyAlignment="1"/>
    <xf numFmtId="0" fontId="18" fillId="0" borderId="0" xfId="0" applyFont="1" applyBorder="1" applyAlignment="1">
      <alignment vertical="top"/>
    </xf>
    <xf numFmtId="0" fontId="23" fillId="0" borderId="59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2" fontId="16" fillId="0" borderId="6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41" fontId="13" fillId="0" borderId="6" xfId="0" applyNumberFormat="1" applyFont="1" applyBorder="1" applyAlignment="1">
      <alignment horizontal="center" vertical="center"/>
    </xf>
    <xf numFmtId="2" fontId="13" fillId="0" borderId="6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1" fontId="6" fillId="0" borderId="7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17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1" fontId="13" fillId="0" borderId="17" xfId="0" applyNumberFormat="1" applyFont="1" applyBorder="1" applyAlignment="1">
      <alignment horizontal="center" vertical="center"/>
    </xf>
    <xf numFmtId="41" fontId="13" fillId="0" borderId="17" xfId="0" applyNumberFormat="1" applyFont="1" applyBorder="1" applyAlignment="1">
      <alignment horizontal="center" vertical="center"/>
    </xf>
    <xf numFmtId="2" fontId="13" fillId="0" borderId="17" xfId="0" applyNumberFormat="1" applyFont="1" applyBorder="1" applyAlignment="1">
      <alignment vertical="center"/>
    </xf>
    <xf numFmtId="0" fontId="2" fillId="4" borderId="3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46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24" fillId="0" borderId="41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4" fillId="0" borderId="42" xfId="0" applyFont="1" applyBorder="1" applyAlignment="1">
      <alignment horizontal="left"/>
    </xf>
    <xf numFmtId="0" fontId="24" fillId="0" borderId="44" xfId="0" applyFont="1" applyBorder="1" applyAlignment="1">
      <alignment horizontal="left"/>
    </xf>
    <xf numFmtId="0" fontId="24" fillId="0" borderId="39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16" fillId="0" borderId="65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63" xfId="0" applyFont="1" applyBorder="1" applyAlignment="1">
      <alignment vertical="top" wrapText="1"/>
    </xf>
    <xf numFmtId="0" fontId="16" fillId="0" borderId="66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4" xfId="0" applyFont="1" applyBorder="1" applyAlignment="1">
      <alignment wrapText="1"/>
    </xf>
    <xf numFmtId="0" fontId="16" fillId="0" borderId="62" xfId="0" applyFont="1" applyBorder="1" applyAlignment="1">
      <alignment wrapText="1"/>
    </xf>
    <xf numFmtId="0" fontId="16" fillId="0" borderId="63" xfId="0" applyFont="1" applyBorder="1" applyAlignment="1">
      <alignment wrapText="1"/>
    </xf>
    <xf numFmtId="0" fontId="16" fillId="0" borderId="68" xfId="0" applyFont="1" applyBorder="1" applyAlignment="1">
      <alignment horizontal="center" vertical="top" wrapText="1"/>
    </xf>
    <xf numFmtId="0" fontId="16" fillId="0" borderId="69" xfId="0" applyFont="1" applyBorder="1" applyAlignment="1">
      <alignment horizontal="center" vertical="top" wrapText="1"/>
    </xf>
    <xf numFmtId="0" fontId="16" fillId="0" borderId="70" xfId="0" applyFont="1" applyBorder="1" applyAlignment="1">
      <alignment horizontal="center" vertical="top" wrapText="1"/>
    </xf>
    <xf numFmtId="0" fontId="16" fillId="0" borderId="67" xfId="0" applyFont="1" applyBorder="1" applyAlignment="1">
      <alignment vertical="center" wrapText="1"/>
    </xf>
    <xf numFmtId="0" fontId="16" fillId="0" borderId="57" xfId="0" applyFont="1" applyBorder="1" applyAlignment="1">
      <alignment vertical="center" wrapText="1"/>
    </xf>
    <xf numFmtId="0" fontId="16" fillId="0" borderId="61" xfId="0" applyFont="1" applyBorder="1" applyAlignment="1">
      <alignment vertical="center" wrapText="1"/>
    </xf>
    <xf numFmtId="0" fontId="16" fillId="0" borderId="68" xfId="0" applyFont="1" applyBorder="1" applyAlignment="1">
      <alignment horizontal="justify" vertical="center" wrapText="1"/>
    </xf>
    <xf numFmtId="0" fontId="16" fillId="0" borderId="69" xfId="0" applyFont="1" applyBorder="1" applyAlignment="1">
      <alignment horizontal="justify" vertical="center" wrapText="1"/>
    </xf>
    <xf numFmtId="0" fontId="16" fillId="0" borderId="70" xfId="0" applyFont="1" applyBorder="1" applyAlignment="1">
      <alignment horizontal="justify"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left" vertical="center" wrapText="1"/>
    </xf>
    <xf numFmtId="0" fontId="18" fillId="0" borderId="61" xfId="0" applyFont="1" applyBorder="1" applyAlignment="1">
      <alignment horizontal="left" vertical="center" wrapText="1"/>
    </xf>
    <xf numFmtId="164" fontId="18" fillId="0" borderId="55" xfId="0" applyNumberFormat="1" applyFont="1" applyBorder="1" applyAlignment="1">
      <alignment horizontal="center" vertical="center"/>
    </xf>
    <xf numFmtId="164" fontId="18" fillId="0" borderId="56" xfId="0" applyNumberFormat="1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left" vertical="center" wrapText="1"/>
    </xf>
    <xf numFmtId="0" fontId="16" fillId="0" borderId="57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wrapText="1"/>
    </xf>
    <xf numFmtId="0" fontId="14" fillId="0" borderId="32" xfId="0" applyFont="1" applyBorder="1" applyAlignment="1">
      <alignment horizontal="left" wrapText="1"/>
    </xf>
    <xf numFmtId="0" fontId="14" fillId="0" borderId="33" xfId="0" applyFont="1" applyBorder="1" applyAlignment="1">
      <alignment horizontal="left" wrapText="1"/>
    </xf>
    <xf numFmtId="0" fontId="14" fillId="0" borderId="29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30" xfId="0" applyFont="1" applyBorder="1" applyAlignment="1">
      <alignment horizontal="center" vertical="top" wrapText="1"/>
    </xf>
    <xf numFmtId="0" fontId="14" fillId="0" borderId="27" xfId="0" applyFont="1" applyBorder="1" applyAlignment="1">
      <alignment horizontal="center" vertical="top" wrapText="1"/>
    </xf>
    <xf numFmtId="0" fontId="14" fillId="0" borderId="28" xfId="0" applyFont="1" applyBorder="1" applyAlignment="1">
      <alignment horizontal="center" vertical="top" wrapText="1"/>
    </xf>
    <xf numFmtId="0" fontId="18" fillId="3" borderId="55" xfId="0" applyFont="1" applyFill="1" applyBorder="1" applyAlignment="1">
      <alignment horizontal="center" vertical="center" wrapText="1"/>
    </xf>
    <xf numFmtId="0" fontId="18" fillId="3" borderId="56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15" fillId="0" borderId="47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4" fillId="0" borderId="64" xfId="0" applyFont="1" applyBorder="1" applyAlignment="1">
      <alignment horizontal="center" vertical="top" wrapText="1"/>
    </xf>
    <xf numFmtId="0" fontId="14" fillId="0" borderId="65" xfId="0" applyFont="1" applyBorder="1" applyAlignment="1">
      <alignment horizontal="center" vertical="top" wrapText="1"/>
    </xf>
    <xf numFmtId="0" fontId="14" fillId="0" borderId="66" xfId="0" applyFont="1" applyBorder="1" applyAlignment="1">
      <alignment horizontal="center" vertical="top" wrapText="1"/>
    </xf>
    <xf numFmtId="0" fontId="14" fillId="0" borderId="52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4" fillId="0" borderId="54" xfId="0" applyFont="1" applyBorder="1" applyAlignment="1">
      <alignment horizontal="left" vertical="center"/>
    </xf>
    <xf numFmtId="0" fontId="14" fillId="0" borderId="29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6" fillId="0" borderId="65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63" xfId="0" applyFont="1" applyBorder="1" applyAlignment="1">
      <alignment horizontal="center" wrapText="1"/>
    </xf>
    <xf numFmtId="0" fontId="16" fillId="0" borderId="66" xfId="0" applyFont="1" applyBorder="1" applyAlignment="1">
      <alignment vertical="top" wrapText="1"/>
    </xf>
    <xf numFmtId="0" fontId="16" fillId="0" borderId="59" xfId="0" applyFont="1" applyBorder="1" applyAlignment="1">
      <alignment vertical="top" wrapText="1"/>
    </xf>
    <xf numFmtId="0" fontId="16" fillId="0" borderId="60" xfId="0" applyFont="1" applyBorder="1" applyAlignment="1">
      <alignment vertical="top" wrapText="1"/>
    </xf>
    <xf numFmtId="0" fontId="2" fillId="0" borderId="49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1" fillId="0" borderId="0" xfId="0" applyFont="1" applyBorder="1" applyAlignment="1">
      <alignment horizontal="center" wrapText="1"/>
    </xf>
    <xf numFmtId="0" fontId="21" fillId="0" borderId="26" xfId="0" applyFont="1" applyBorder="1" applyAlignment="1">
      <alignment horizontal="center" wrapText="1"/>
    </xf>
    <xf numFmtId="0" fontId="18" fillId="0" borderId="0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0" fillId="0" borderId="47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8" fillId="0" borderId="0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top"/>
    </xf>
    <xf numFmtId="0" fontId="2" fillId="0" borderId="47" xfId="0" quotePrefix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533400</xdr:colOff>
      <xdr:row>27</xdr:row>
      <xdr:rowOff>142875</xdr:rowOff>
    </xdr:from>
    <xdr:to>
      <xdr:col>16</xdr:col>
      <xdr:colOff>9525</xdr:colOff>
      <xdr:row>34</xdr:row>
      <xdr:rowOff>152400</xdr:rowOff>
    </xdr:to>
    <xdr:pic>
      <xdr:nvPicPr>
        <xdr:cNvPr id="2094" name="Picture 1" descr="G:\logo\Government\lambang_garudaPS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839325" y="9267825"/>
          <a:ext cx="100965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7"/>
  <sheetViews>
    <sheetView view="pageBreakPreview" zoomScaleSheetLayoutView="100" workbookViewId="0">
      <selection activeCell="I11" sqref="I11:L11"/>
    </sheetView>
  </sheetViews>
  <sheetFormatPr defaultRowHeight="12.75"/>
  <cols>
    <col min="1" max="1" width="28.5703125" customWidth="1"/>
    <col min="2" max="2" width="4.7109375" customWidth="1"/>
    <col min="3" max="3" width="18.5703125" customWidth="1"/>
    <col min="4" max="4" width="35.28515625" customWidth="1"/>
    <col min="5" max="5" width="4.85546875" customWidth="1"/>
    <col min="6" max="6" width="9" customWidth="1"/>
    <col min="7" max="7" width="7.5703125" customWidth="1"/>
    <col min="8" max="8" width="7.42578125" customWidth="1"/>
    <col min="9" max="9" width="12" customWidth="1"/>
    <col min="10" max="10" width="6.42578125" customWidth="1"/>
    <col min="11" max="11" width="5.7109375" customWidth="1"/>
    <col min="12" max="12" width="13.140625" customWidth="1"/>
    <col min="13" max="13" width="0.85546875" customWidth="1"/>
  </cols>
  <sheetData>
    <row r="1" spans="2:12" ht="13.5" thickBot="1"/>
    <row r="2" spans="2:12" ht="13.5" thickBot="1">
      <c r="C2" s="131" t="s">
        <v>124</v>
      </c>
    </row>
    <row r="4" spans="2:12" ht="15.75">
      <c r="B4" s="141" t="s">
        <v>0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2:12" ht="16.5" thickBot="1">
      <c r="B5" s="142" t="s">
        <v>74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2:12" ht="14.25" thickTop="1" thickBot="1">
      <c r="B6" s="1" t="s">
        <v>1</v>
      </c>
      <c r="C6" s="146" t="s">
        <v>2</v>
      </c>
      <c r="D6" s="147"/>
      <c r="E6" s="148"/>
      <c r="F6" s="18" t="s">
        <v>1</v>
      </c>
      <c r="G6" s="146" t="s">
        <v>3</v>
      </c>
      <c r="H6" s="147"/>
      <c r="I6" s="147"/>
      <c r="J6" s="147"/>
      <c r="K6" s="147"/>
      <c r="L6" s="148"/>
    </row>
    <row r="7" spans="2:12" ht="13.5" thickTop="1">
      <c r="B7" s="2">
        <v>1</v>
      </c>
      <c r="C7" s="4" t="s">
        <v>4</v>
      </c>
      <c r="D7" s="143" t="s">
        <v>117</v>
      </c>
      <c r="E7" s="145"/>
      <c r="F7" s="6">
        <v>1</v>
      </c>
      <c r="G7" s="149" t="s">
        <v>4</v>
      </c>
      <c r="H7" s="150"/>
      <c r="I7" s="143" t="s">
        <v>117</v>
      </c>
      <c r="J7" s="144"/>
      <c r="K7" s="144"/>
      <c r="L7" s="145"/>
    </row>
    <row r="8" spans="2:12">
      <c r="B8" s="2">
        <v>2</v>
      </c>
      <c r="C8" s="4" t="s">
        <v>5</v>
      </c>
      <c r="D8" s="151" t="s">
        <v>117</v>
      </c>
      <c r="E8" s="153"/>
      <c r="F8" s="7">
        <v>2</v>
      </c>
      <c r="G8" s="154" t="s">
        <v>5</v>
      </c>
      <c r="H8" s="155"/>
      <c r="I8" s="151" t="s">
        <v>117</v>
      </c>
      <c r="J8" s="152"/>
      <c r="K8" s="152"/>
      <c r="L8" s="153"/>
    </row>
    <row r="9" spans="2:12">
      <c r="B9" s="2">
        <v>3</v>
      </c>
      <c r="C9" s="4" t="s">
        <v>8</v>
      </c>
      <c r="D9" s="151" t="s">
        <v>117</v>
      </c>
      <c r="E9" s="153"/>
      <c r="F9" s="7">
        <v>3</v>
      </c>
      <c r="G9" s="154" t="s">
        <v>8</v>
      </c>
      <c r="H9" s="155"/>
      <c r="I9" s="151" t="s">
        <v>117</v>
      </c>
      <c r="J9" s="152"/>
      <c r="K9" s="152"/>
      <c r="L9" s="153"/>
    </row>
    <row r="10" spans="2:12">
      <c r="B10" s="2">
        <v>4</v>
      </c>
      <c r="C10" s="4" t="s">
        <v>6</v>
      </c>
      <c r="D10" s="158" t="s">
        <v>125</v>
      </c>
      <c r="E10" s="160"/>
      <c r="F10" s="7">
        <v>4</v>
      </c>
      <c r="G10" s="154" t="s">
        <v>6</v>
      </c>
      <c r="H10" s="155"/>
      <c r="I10" s="158" t="s">
        <v>126</v>
      </c>
      <c r="J10" s="159"/>
      <c r="K10" s="159"/>
      <c r="L10" s="160"/>
    </row>
    <row r="11" spans="2:12" ht="13.5" thickBot="1">
      <c r="B11" s="3">
        <v>5</v>
      </c>
      <c r="C11" s="5" t="s">
        <v>7</v>
      </c>
      <c r="D11" s="161" t="s">
        <v>115</v>
      </c>
      <c r="E11" s="162"/>
      <c r="F11" s="8">
        <v>5</v>
      </c>
      <c r="G11" s="156" t="s">
        <v>7</v>
      </c>
      <c r="H11" s="157"/>
      <c r="I11" s="161" t="s">
        <v>115</v>
      </c>
      <c r="J11" s="163"/>
      <c r="K11" s="163"/>
      <c r="L11" s="162"/>
    </row>
    <row r="12" spans="2:12" ht="21" customHeight="1" thickTop="1" thickBot="1">
      <c r="B12" s="132" t="s">
        <v>1</v>
      </c>
      <c r="C12" s="169" t="s">
        <v>29</v>
      </c>
      <c r="D12" s="170"/>
      <c r="E12" s="171"/>
      <c r="F12" s="132" t="s">
        <v>23</v>
      </c>
      <c r="G12" s="166" t="s">
        <v>9</v>
      </c>
      <c r="H12" s="167"/>
      <c r="I12" s="167"/>
      <c r="J12" s="167"/>
      <c r="K12" s="167"/>
      <c r="L12" s="168"/>
    </row>
    <row r="13" spans="2:12" ht="22.5" customHeight="1" thickTop="1" thickBot="1">
      <c r="B13" s="133"/>
      <c r="C13" s="172"/>
      <c r="D13" s="173"/>
      <c r="E13" s="174"/>
      <c r="F13" s="133"/>
      <c r="G13" s="164" t="s">
        <v>26</v>
      </c>
      <c r="H13" s="165"/>
      <c r="I13" s="9" t="s">
        <v>10</v>
      </c>
      <c r="J13" s="164" t="s">
        <v>11</v>
      </c>
      <c r="K13" s="165"/>
      <c r="L13" s="9" t="s">
        <v>12</v>
      </c>
    </row>
    <row r="14" spans="2:12" s="19" customFormat="1" ht="21.75" customHeight="1" thickTop="1">
      <c r="B14" s="22">
        <v>1</v>
      </c>
      <c r="C14" s="139" t="s">
        <v>98</v>
      </c>
      <c r="D14" s="140"/>
      <c r="E14" s="34"/>
      <c r="F14" s="22">
        <f>E14*G14</f>
        <v>0</v>
      </c>
      <c r="G14" s="23">
        <v>700</v>
      </c>
      <c r="H14" s="36" t="s">
        <v>99</v>
      </c>
      <c r="I14" s="22">
        <v>100</v>
      </c>
      <c r="J14" s="40">
        <v>12</v>
      </c>
      <c r="K14" s="24" t="s">
        <v>100</v>
      </c>
      <c r="L14" s="32" t="s">
        <v>101</v>
      </c>
    </row>
    <row r="15" spans="2:12" s="19" customFormat="1" ht="27" customHeight="1">
      <c r="B15" s="109">
        <v>2</v>
      </c>
      <c r="C15" s="137" t="s">
        <v>102</v>
      </c>
      <c r="D15" s="138"/>
      <c r="E15" s="35"/>
      <c r="F15" s="26">
        <f t="shared" ref="F15:F24" si="0">E15*G15</f>
        <v>0</v>
      </c>
      <c r="G15" s="25">
        <v>50</v>
      </c>
      <c r="H15" s="37" t="s">
        <v>99</v>
      </c>
      <c r="I15" s="26">
        <v>100</v>
      </c>
      <c r="J15" s="38">
        <v>12</v>
      </c>
      <c r="K15" s="27" t="s">
        <v>100</v>
      </c>
      <c r="L15" s="28" t="s">
        <v>101</v>
      </c>
    </row>
    <row r="16" spans="2:12" s="19" customFormat="1" ht="27" customHeight="1">
      <c r="B16" s="26">
        <v>3</v>
      </c>
      <c r="C16" s="137" t="s">
        <v>103</v>
      </c>
      <c r="D16" s="138"/>
      <c r="E16" s="35"/>
      <c r="F16" s="26">
        <f t="shared" si="0"/>
        <v>0</v>
      </c>
      <c r="G16" s="25">
        <v>750</v>
      </c>
      <c r="H16" s="37" t="s">
        <v>99</v>
      </c>
      <c r="I16" s="26">
        <v>100</v>
      </c>
      <c r="J16" s="38">
        <v>12</v>
      </c>
      <c r="K16" s="27" t="s">
        <v>100</v>
      </c>
      <c r="L16" s="28" t="s">
        <v>101</v>
      </c>
    </row>
    <row r="17" spans="2:12" s="19" customFormat="1" ht="27" customHeight="1">
      <c r="B17" s="26">
        <v>4</v>
      </c>
      <c r="C17" s="137" t="s">
        <v>105</v>
      </c>
      <c r="D17" s="138"/>
      <c r="E17" s="35"/>
      <c r="F17" s="26">
        <f t="shared" si="0"/>
        <v>0</v>
      </c>
      <c r="G17" s="25">
        <v>13</v>
      </c>
      <c r="H17" s="37" t="s">
        <v>104</v>
      </c>
      <c r="I17" s="26">
        <v>100</v>
      </c>
      <c r="J17" s="38">
        <v>12</v>
      </c>
      <c r="K17" s="27" t="s">
        <v>100</v>
      </c>
      <c r="L17" s="28" t="s">
        <v>101</v>
      </c>
    </row>
    <row r="18" spans="2:12" s="19" customFormat="1" ht="21" customHeight="1">
      <c r="B18" s="26">
        <v>5</v>
      </c>
      <c r="C18" s="137" t="s">
        <v>106</v>
      </c>
      <c r="D18" s="138"/>
      <c r="E18" s="35"/>
      <c r="F18" s="26">
        <f t="shared" si="0"/>
        <v>0</v>
      </c>
      <c r="G18" s="25">
        <v>13</v>
      </c>
      <c r="H18" s="37" t="s">
        <v>104</v>
      </c>
      <c r="I18" s="26">
        <v>100</v>
      </c>
      <c r="J18" s="38">
        <v>12</v>
      </c>
      <c r="K18" s="27" t="s">
        <v>100</v>
      </c>
      <c r="L18" s="28" t="s">
        <v>101</v>
      </c>
    </row>
    <row r="19" spans="2:12" s="19" customFormat="1" ht="19.5" customHeight="1">
      <c r="B19" s="26">
        <v>6</v>
      </c>
      <c r="C19" s="137" t="s">
        <v>107</v>
      </c>
      <c r="D19" s="138"/>
      <c r="E19" s="35"/>
      <c r="F19" s="26">
        <f t="shared" si="0"/>
        <v>0</v>
      </c>
      <c r="G19" s="25">
        <v>12</v>
      </c>
      <c r="H19" s="37" t="s">
        <v>104</v>
      </c>
      <c r="I19" s="26">
        <v>100</v>
      </c>
      <c r="J19" s="38">
        <v>12</v>
      </c>
      <c r="K19" s="27" t="s">
        <v>100</v>
      </c>
      <c r="L19" s="28" t="s">
        <v>101</v>
      </c>
    </row>
    <row r="20" spans="2:12" s="19" customFormat="1" ht="20.25" customHeight="1">
      <c r="B20" s="26">
        <v>7</v>
      </c>
      <c r="C20" s="175" t="s">
        <v>108</v>
      </c>
      <c r="D20" s="176"/>
      <c r="E20" s="35"/>
      <c r="F20" s="26">
        <f t="shared" si="0"/>
        <v>0</v>
      </c>
      <c r="G20" s="25">
        <v>120</v>
      </c>
      <c r="H20" s="37" t="s">
        <v>110</v>
      </c>
      <c r="I20" s="26">
        <v>100</v>
      </c>
      <c r="J20" s="38">
        <v>12</v>
      </c>
      <c r="K20" s="27" t="s">
        <v>100</v>
      </c>
      <c r="L20" s="28" t="s">
        <v>101</v>
      </c>
    </row>
    <row r="21" spans="2:12" s="19" customFormat="1" ht="19.5" customHeight="1">
      <c r="B21" s="26">
        <v>8</v>
      </c>
      <c r="C21" s="137" t="s">
        <v>109</v>
      </c>
      <c r="D21" s="138"/>
      <c r="E21" s="35"/>
      <c r="F21" s="26">
        <f t="shared" si="0"/>
        <v>0</v>
      </c>
      <c r="G21" s="25">
        <v>48</v>
      </c>
      <c r="H21" s="37" t="s">
        <v>110</v>
      </c>
      <c r="I21" s="26">
        <v>100</v>
      </c>
      <c r="J21" s="38">
        <v>12</v>
      </c>
      <c r="K21" s="27" t="s">
        <v>100</v>
      </c>
      <c r="L21" s="28" t="s">
        <v>101</v>
      </c>
    </row>
    <row r="22" spans="2:12" s="19" customFormat="1" ht="18.75" hidden="1" customHeight="1">
      <c r="B22" s="110">
        <v>9</v>
      </c>
      <c r="C22" s="137"/>
      <c r="D22" s="138"/>
      <c r="E22" s="35"/>
      <c r="F22" s="26">
        <f t="shared" si="0"/>
        <v>0</v>
      </c>
      <c r="G22" s="25"/>
      <c r="H22" s="37"/>
      <c r="I22" s="26"/>
      <c r="J22" s="38"/>
      <c r="K22" s="27"/>
      <c r="L22" s="28"/>
    </row>
    <row r="23" spans="2:12" s="19" customFormat="1" ht="17.25" hidden="1" customHeight="1" thickBot="1">
      <c r="B23" s="26">
        <v>10</v>
      </c>
      <c r="C23" s="137"/>
      <c r="D23" s="138"/>
      <c r="E23" s="35"/>
      <c r="F23" s="26">
        <f t="shared" si="0"/>
        <v>0</v>
      </c>
      <c r="G23" s="25"/>
      <c r="H23" s="37"/>
      <c r="I23" s="26"/>
      <c r="J23" s="38"/>
      <c r="K23" s="27"/>
      <c r="L23" s="28"/>
    </row>
    <row r="24" spans="2:12" s="19" customFormat="1" ht="14.25" hidden="1" customHeight="1" thickTop="1">
      <c r="B24" s="22">
        <v>11</v>
      </c>
      <c r="C24" s="137"/>
      <c r="D24" s="138"/>
      <c r="E24" s="35"/>
      <c r="F24" s="110">
        <f t="shared" si="0"/>
        <v>0</v>
      </c>
      <c r="G24" s="25"/>
      <c r="H24" s="37"/>
      <c r="I24" s="26"/>
      <c r="J24" s="38"/>
      <c r="K24" s="27"/>
      <c r="L24" s="28"/>
    </row>
    <row r="25" spans="2:12" s="19" customFormat="1" ht="13.5" customHeight="1" thickBot="1">
      <c r="B25" s="26"/>
      <c r="C25" s="178"/>
      <c r="D25" s="179"/>
      <c r="E25" s="42"/>
      <c r="F25" s="29"/>
      <c r="G25" s="43"/>
      <c r="H25" s="44"/>
      <c r="I25" s="29"/>
      <c r="J25" s="39"/>
      <c r="K25" s="30"/>
      <c r="L25" s="31"/>
    </row>
    <row r="26" spans="2:12" ht="6.75" customHeight="1" thickTop="1"/>
    <row r="27" spans="2:12">
      <c r="H27" s="177" t="s">
        <v>49</v>
      </c>
      <c r="I27" s="134"/>
      <c r="J27" s="134"/>
      <c r="K27" s="134"/>
      <c r="L27" s="134"/>
    </row>
    <row r="28" spans="2:12">
      <c r="B28" s="134" t="s">
        <v>28</v>
      </c>
      <c r="C28" s="134"/>
      <c r="D28" s="134"/>
      <c r="E28" s="134"/>
      <c r="F28" s="134"/>
      <c r="G28" s="16"/>
      <c r="H28" s="134" t="s">
        <v>13</v>
      </c>
      <c r="I28" s="134"/>
      <c r="J28" s="134"/>
      <c r="K28" s="134"/>
      <c r="L28" s="134"/>
    </row>
    <row r="29" spans="2:1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2" spans="2:12">
      <c r="B32" s="135" t="s">
        <v>116</v>
      </c>
      <c r="C32" s="135"/>
      <c r="D32" s="135"/>
      <c r="E32" s="135"/>
      <c r="F32" s="135"/>
      <c r="G32" s="16"/>
      <c r="H32" s="135" t="s">
        <v>116</v>
      </c>
      <c r="I32" s="135"/>
      <c r="J32" s="135"/>
      <c r="K32" s="135"/>
      <c r="L32" s="135"/>
    </row>
    <row r="33" spans="2:12">
      <c r="B33" s="136" t="s">
        <v>119</v>
      </c>
      <c r="C33" s="136"/>
      <c r="D33" s="136"/>
      <c r="E33" s="136"/>
      <c r="F33" s="136"/>
      <c r="H33" s="136" t="s">
        <v>120</v>
      </c>
      <c r="I33" s="136"/>
      <c r="J33" s="136"/>
      <c r="K33" s="136"/>
      <c r="L33" s="136"/>
    </row>
    <row r="35" spans="2:12">
      <c r="G35" s="17"/>
    </row>
    <row r="36" spans="2:12">
      <c r="G36" s="17"/>
    </row>
    <row r="37" spans="2:12">
      <c r="B37" s="134"/>
      <c r="C37" s="134"/>
      <c r="D37" s="134"/>
      <c r="E37" s="134"/>
      <c r="F37" s="134"/>
      <c r="G37" s="16"/>
    </row>
    <row r="40" spans="2:12">
      <c r="B40" s="136" t="s">
        <v>24</v>
      </c>
      <c r="C40" s="136"/>
      <c r="D40" s="136"/>
      <c r="E40" s="136"/>
      <c r="F40" s="136"/>
    </row>
    <row r="41" spans="2:12">
      <c r="B41" s="136" t="s">
        <v>25</v>
      </c>
      <c r="C41" s="136"/>
      <c r="D41" s="136"/>
      <c r="E41" s="136"/>
      <c r="F41" s="136"/>
    </row>
    <row r="42" spans="2:12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</row>
    <row r="43" spans="2:12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4" spans="2:12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</row>
    <row r="45" spans="2:12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</row>
    <row r="46" spans="2:12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</row>
    <row r="47" spans="2:12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</row>
  </sheetData>
  <mergeCells count="47">
    <mergeCell ref="H32:L32"/>
    <mergeCell ref="H33:L33"/>
    <mergeCell ref="B40:F40"/>
    <mergeCell ref="C19:D19"/>
    <mergeCell ref="C20:D20"/>
    <mergeCell ref="C21:D21"/>
    <mergeCell ref="H28:L28"/>
    <mergeCell ref="H27:L27"/>
    <mergeCell ref="C25:D25"/>
    <mergeCell ref="G10:H10"/>
    <mergeCell ref="D10:E10"/>
    <mergeCell ref="D11:E11"/>
    <mergeCell ref="I11:L11"/>
    <mergeCell ref="J13:K13"/>
    <mergeCell ref="F12:F13"/>
    <mergeCell ref="G12:L12"/>
    <mergeCell ref="C12:E13"/>
    <mergeCell ref="G13:H13"/>
    <mergeCell ref="B41:F41"/>
    <mergeCell ref="B4:L4"/>
    <mergeCell ref="B5:L5"/>
    <mergeCell ref="I7:L7"/>
    <mergeCell ref="C6:E6"/>
    <mergeCell ref="D7:E7"/>
    <mergeCell ref="G6:L6"/>
    <mergeCell ref="G7:H7"/>
    <mergeCell ref="I8:L8"/>
    <mergeCell ref="G8:H8"/>
    <mergeCell ref="G9:H9"/>
    <mergeCell ref="D9:E9"/>
    <mergeCell ref="I9:L9"/>
    <mergeCell ref="D8:E8"/>
    <mergeCell ref="G11:H11"/>
    <mergeCell ref="I10:L10"/>
    <mergeCell ref="B12:B13"/>
    <mergeCell ref="B37:F37"/>
    <mergeCell ref="B32:F32"/>
    <mergeCell ref="B28:F28"/>
    <mergeCell ref="B33:F33"/>
    <mergeCell ref="C22:D22"/>
    <mergeCell ref="C23:D23"/>
    <mergeCell ref="C15:D15"/>
    <mergeCell ref="C16:D16"/>
    <mergeCell ref="C17:D17"/>
    <mergeCell ref="C24:D24"/>
    <mergeCell ref="C18:D18"/>
    <mergeCell ref="C14:D14"/>
  </mergeCells>
  <phoneticPr fontId="1" type="noConversion"/>
  <pageMargins left="0.74803149606299213" right="0.51181102362204722" top="0.6692913385826772" bottom="0.47244094488188981" header="0.51181102362204722" footer="0.27559055118110237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4"/>
  <sheetViews>
    <sheetView view="pageBreakPreview" zoomScale="82" zoomScaleSheetLayoutView="82" workbookViewId="0">
      <selection activeCell="A5" sqref="A5:R5"/>
    </sheetView>
  </sheetViews>
  <sheetFormatPr defaultRowHeight="12.75"/>
  <cols>
    <col min="1" max="1" width="4.28515625" customWidth="1"/>
    <col min="2" max="2" width="30.42578125" customWidth="1"/>
    <col min="3" max="4" width="4.7109375" customWidth="1"/>
    <col min="5" max="5" width="8.42578125" customWidth="1"/>
    <col min="6" max="6" width="6.7109375" customWidth="1"/>
    <col min="7" max="7" width="4.7109375" customWidth="1"/>
    <col min="8" max="8" width="4.42578125" customWidth="1"/>
    <col min="9" max="9" width="4.42578125" bestFit="1" customWidth="1"/>
    <col min="10" max="10" width="4.7109375" customWidth="1"/>
    <col min="11" max="11" width="5" customWidth="1"/>
    <col min="12" max="12" width="7.42578125" customWidth="1"/>
    <col min="13" max="13" width="7.140625" customWidth="1"/>
    <col min="14" max="14" width="4" customWidth="1"/>
    <col min="15" max="15" width="4.42578125" customWidth="1"/>
    <col min="16" max="16" width="6.5703125" customWidth="1"/>
    <col min="17" max="17" width="13.140625" customWidth="1"/>
    <col min="18" max="18" width="9.5703125" customWidth="1"/>
    <col min="19" max="19" width="20.7109375" customWidth="1"/>
    <col min="20" max="20" width="4.28515625" customWidth="1"/>
    <col min="21" max="21" width="10" customWidth="1"/>
    <col min="22" max="22" width="9.140625" customWidth="1"/>
    <col min="23" max="23" width="12" customWidth="1"/>
    <col min="24" max="24" width="11.5703125" customWidth="1"/>
    <col min="25" max="25" width="8.5703125" customWidth="1"/>
    <col min="26" max="26" width="19.85546875" customWidth="1"/>
    <col min="27" max="27" width="10.42578125" customWidth="1"/>
    <col min="28" max="28" width="7.42578125" customWidth="1"/>
    <col min="29" max="30" width="10.42578125" customWidth="1"/>
    <col min="31" max="32" width="8.5703125" customWidth="1"/>
    <col min="33" max="33" width="12" customWidth="1"/>
    <col min="34" max="43" width="9.140625" customWidth="1"/>
  </cols>
  <sheetData>
    <row r="1" spans="1:41" ht="9.75" customHeight="1" thickBot="1"/>
    <row r="2" spans="1:41" ht="16.5" customHeight="1" thickBot="1">
      <c r="B2" s="131" t="s">
        <v>124</v>
      </c>
    </row>
    <row r="3" spans="1:41" ht="7.5" customHeight="1"/>
    <row r="4" spans="1:41" ht="15.75">
      <c r="A4" s="141" t="s">
        <v>20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</row>
    <row r="5" spans="1:41" ht="15.75">
      <c r="A5" s="141" t="s">
        <v>74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41" ht="4.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41" ht="13.5" thickBot="1">
      <c r="A7" s="41" t="s">
        <v>32</v>
      </c>
      <c r="B7" s="11"/>
      <c r="C7" s="11"/>
      <c r="D7" s="11"/>
      <c r="E7" s="11"/>
      <c r="F7" s="11"/>
    </row>
    <row r="8" spans="1:41" ht="13.5" customHeight="1" thickTop="1" thickBot="1">
      <c r="A8" s="132" t="s">
        <v>1</v>
      </c>
      <c r="B8" s="182" t="s">
        <v>30</v>
      </c>
      <c r="C8" s="182" t="s">
        <v>23</v>
      </c>
      <c r="D8" s="166" t="s">
        <v>9</v>
      </c>
      <c r="E8" s="167"/>
      <c r="F8" s="167"/>
      <c r="G8" s="167"/>
      <c r="H8" s="167"/>
      <c r="I8" s="168"/>
      <c r="J8" s="184" t="s">
        <v>23</v>
      </c>
      <c r="K8" s="166" t="s">
        <v>14</v>
      </c>
      <c r="L8" s="167"/>
      <c r="M8" s="167"/>
      <c r="N8" s="167"/>
      <c r="O8" s="167"/>
      <c r="P8" s="168"/>
      <c r="Q8" s="204" t="s">
        <v>15</v>
      </c>
      <c r="R8" s="180" t="s">
        <v>22</v>
      </c>
      <c r="AB8" s="59"/>
      <c r="AC8" s="59"/>
      <c r="AD8" s="59"/>
      <c r="AE8" s="59"/>
      <c r="AF8" s="59"/>
      <c r="AG8" s="59"/>
      <c r="AH8" s="59"/>
      <c r="AI8" s="59"/>
      <c r="AJ8" s="59"/>
    </row>
    <row r="9" spans="1:41" ht="14.25" customHeight="1" thickTop="1" thickBot="1">
      <c r="A9" s="133"/>
      <c r="B9" s="183"/>
      <c r="C9" s="183"/>
      <c r="D9" s="197" t="s">
        <v>27</v>
      </c>
      <c r="E9" s="198"/>
      <c r="F9" s="10" t="s">
        <v>16</v>
      </c>
      <c r="G9" s="197" t="s">
        <v>17</v>
      </c>
      <c r="H9" s="198"/>
      <c r="I9" s="10" t="s">
        <v>18</v>
      </c>
      <c r="J9" s="185"/>
      <c r="K9" s="197" t="s">
        <v>27</v>
      </c>
      <c r="L9" s="198"/>
      <c r="M9" s="10" t="s">
        <v>16</v>
      </c>
      <c r="N9" s="197" t="s">
        <v>17</v>
      </c>
      <c r="O9" s="198"/>
      <c r="P9" s="10" t="s">
        <v>18</v>
      </c>
      <c r="Q9" s="205"/>
      <c r="R9" s="181"/>
      <c r="W9" s="60" t="s">
        <v>41</v>
      </c>
      <c r="X9" s="60" t="s">
        <v>42</v>
      </c>
      <c r="Y9" s="60" t="s">
        <v>35</v>
      </c>
      <c r="Z9" s="60" t="s">
        <v>36</v>
      </c>
      <c r="AA9" s="60" t="s">
        <v>37</v>
      </c>
      <c r="AB9" s="60" t="s">
        <v>38</v>
      </c>
      <c r="AC9" s="60" t="s">
        <v>45</v>
      </c>
      <c r="AD9" s="60" t="s">
        <v>46</v>
      </c>
      <c r="AE9" s="60" t="s">
        <v>47</v>
      </c>
      <c r="AF9" s="60" t="s">
        <v>48</v>
      </c>
      <c r="AG9" s="60"/>
      <c r="AH9" s="60"/>
    </row>
    <row r="10" spans="1:41" ht="14.25" customHeight="1" thickTop="1" thickBot="1">
      <c r="A10" s="13">
        <v>1</v>
      </c>
      <c r="B10" s="14">
        <v>2</v>
      </c>
      <c r="C10" s="14">
        <v>3</v>
      </c>
      <c r="D10" s="202">
        <v>4</v>
      </c>
      <c r="E10" s="203"/>
      <c r="F10" s="14">
        <v>5</v>
      </c>
      <c r="G10" s="202">
        <v>6</v>
      </c>
      <c r="H10" s="203"/>
      <c r="I10" s="14">
        <v>7</v>
      </c>
      <c r="J10" s="14">
        <v>8</v>
      </c>
      <c r="K10" s="202">
        <v>9</v>
      </c>
      <c r="L10" s="203"/>
      <c r="M10" s="14">
        <v>10</v>
      </c>
      <c r="N10" s="202">
        <v>11</v>
      </c>
      <c r="O10" s="203"/>
      <c r="P10" s="14">
        <v>12</v>
      </c>
      <c r="Q10" s="15">
        <v>13</v>
      </c>
      <c r="R10" s="14">
        <v>14</v>
      </c>
    </row>
    <row r="11" spans="1:41" s="20" customFormat="1" ht="25.5" customHeight="1" thickTop="1" thickBot="1">
      <c r="A11" s="111">
        <v>1</v>
      </c>
      <c r="B11" s="112" t="str">
        <f>SKP!C14</f>
        <v>memeriksa kelengkapan berkas perkara perdata umum</v>
      </c>
      <c r="C11" s="111">
        <f>SKP!F14</f>
        <v>0</v>
      </c>
      <c r="D11" s="113">
        <f>SKP!G14</f>
        <v>700</v>
      </c>
      <c r="E11" s="114" t="str">
        <f>SKP!H14</f>
        <v>berkas</v>
      </c>
      <c r="F11" s="115">
        <f>SKP!I14</f>
        <v>100</v>
      </c>
      <c r="G11" s="113">
        <f>SKP!J14</f>
        <v>12</v>
      </c>
      <c r="H11" s="115" t="str">
        <f>SKP!K14</f>
        <v>bln</v>
      </c>
      <c r="I11" s="116" t="str">
        <f>SKP!L14</f>
        <v>-</v>
      </c>
      <c r="J11" s="111">
        <f>K11*SKP!E14</f>
        <v>0</v>
      </c>
      <c r="K11" s="23">
        <v>700</v>
      </c>
      <c r="L11" s="114" t="str">
        <f t="shared" ref="L11:L18" si="0">E11</f>
        <v>berkas</v>
      </c>
      <c r="M11" s="22">
        <v>100</v>
      </c>
      <c r="N11" s="40">
        <v>12</v>
      </c>
      <c r="O11" s="115" t="str">
        <f t="shared" ref="O11:O18" si="1">H11</f>
        <v>bln</v>
      </c>
      <c r="P11" s="117"/>
      <c r="Q11" s="118">
        <f>AG11</f>
        <v>276</v>
      </c>
      <c r="R11" s="45">
        <f>IF(I11="-",IF(P11="-",Q11/3,Q11/4),Q11/4)</f>
        <v>69</v>
      </c>
      <c r="T11" s="20">
        <f>IF(D11&gt;0,1,0)</f>
        <v>1</v>
      </c>
      <c r="U11" s="20">
        <f>IFERROR(R11,0)</f>
        <v>69</v>
      </c>
      <c r="W11" s="20">
        <f>100-(N11/G11*100)</f>
        <v>0</v>
      </c>
      <c r="X11" s="61" t="e">
        <f>100-(P11/I11*100)</f>
        <v>#VALUE!</v>
      </c>
      <c r="Y11" s="20">
        <f>K11/D11*100</f>
        <v>100</v>
      </c>
      <c r="Z11" s="20">
        <f>M11/F11*100</f>
        <v>100</v>
      </c>
      <c r="AA11" s="57">
        <f>IF(W11&gt;24,AD11,AC11)</f>
        <v>76.000000000000014</v>
      </c>
      <c r="AB11" s="57" t="e">
        <f>IF(X11&gt;24,AF11,AE11)</f>
        <v>#VALUE!</v>
      </c>
      <c r="AC11" s="20">
        <f>((1.76*G11-N11)/G11)*100</f>
        <v>76.000000000000014</v>
      </c>
      <c r="AD11" s="20">
        <f>76-((((1.76*G11-N11)/G11)*100)-100)</f>
        <v>99.999999999999986</v>
      </c>
      <c r="AE11" t="e">
        <f>((1.76*I11-P11)/I11)*100</f>
        <v>#VALUE!</v>
      </c>
      <c r="AF11" t="e">
        <f>76-((((1.76*I11-P11)/I11)*100)-100)</f>
        <v>#VALUE!</v>
      </c>
      <c r="AG11">
        <f>IFERROR(SUM(Y11:AB11),SUM(Y11:AA11))</f>
        <v>276</v>
      </c>
      <c r="AH11"/>
      <c r="AK11" s="62">
        <f>100-(N11/G11*100)</f>
        <v>0</v>
      </c>
      <c r="AL11" s="63" t="e">
        <f>100-(P11/I11*100)</f>
        <v>#VALUE!</v>
      </c>
      <c r="AM11" s="57" t="e">
        <f>IF(AND(AK11&gt;24,AL11&gt;24),(IFERROR(((K11/D11*100)+(M11/F11*100)+(76-((((1.76*G11-N11)/G11)*100)-100))+(76-((((1.76*I11-P11)/I11)*100)-100))),((K11/D11*100)+(M11/F11*100)+(76-((((1.76*G11-N11)/G11)*100)-100))))),(IFERROR(((K11/D11*100)+(M11/F11*100)+(((1.76*G11-N11)/G11)*100))+(((1.76*I11-P11)/I11)*100),((K11/D11*100)+(M11/F11*100)+(((1.76*G11-N11)/G11)*100)))))</f>
        <v>#VALUE!</v>
      </c>
      <c r="AN11" s="59">
        <f>IF(AK11&gt;24,(((K11/D11*100)+(M11/F11*100)+(76-((((1.76*G11-N11)/G11)*100)-100)))),(((K11/D11*100)+(M11/F11*100)+(((1.76*G11-N11)/G11)*100))))</f>
        <v>276</v>
      </c>
      <c r="AO11" s="20">
        <f>IFERROR(AM11,AN11)</f>
        <v>276</v>
      </c>
    </row>
    <row r="12" spans="1:41" s="20" customFormat="1" ht="28.5" customHeight="1" thickTop="1" thickBot="1">
      <c r="A12" s="46">
        <v>2</v>
      </c>
      <c r="B12" s="124" t="str">
        <f>SKP!C15</f>
        <v>memeriksa kelengkapan berkas perkara perdata khusus</v>
      </c>
      <c r="C12" s="46">
        <f>SKP!F15</f>
        <v>0</v>
      </c>
      <c r="D12" s="125">
        <f>SKP!G15</f>
        <v>50</v>
      </c>
      <c r="E12" s="126" t="str">
        <f>SKP!H15</f>
        <v>berkas</v>
      </c>
      <c r="F12" s="127">
        <f>SKP!I15</f>
        <v>100</v>
      </c>
      <c r="G12" s="125">
        <f>SKP!J15</f>
        <v>12</v>
      </c>
      <c r="H12" s="127" t="str">
        <f>SKP!K15</f>
        <v>bln</v>
      </c>
      <c r="I12" s="128" t="str">
        <f>SKP!L15</f>
        <v>-</v>
      </c>
      <c r="J12" s="46">
        <f>K12*SKP!E15</f>
        <v>0</v>
      </c>
      <c r="K12" s="25">
        <v>70</v>
      </c>
      <c r="L12" s="126" t="str">
        <f t="shared" si="0"/>
        <v>berkas</v>
      </c>
      <c r="M12" s="26">
        <v>100</v>
      </c>
      <c r="N12" s="38">
        <v>12</v>
      </c>
      <c r="O12" s="127" t="str">
        <f t="shared" si="1"/>
        <v>bln</v>
      </c>
      <c r="P12" s="129"/>
      <c r="Q12" s="130">
        <f t="shared" ref="Q12:Q18" si="2">AG12</f>
        <v>316</v>
      </c>
      <c r="R12" s="45">
        <f t="shared" ref="R12:R18" si="3">IF(I12="-",IF(P12="-",Q12/3,Q12/4),Q12/4)</f>
        <v>79</v>
      </c>
      <c r="T12" s="20">
        <f t="shared" ref="T12:T18" si="4">IF(D12&gt;0,1,0)</f>
        <v>1</v>
      </c>
      <c r="U12" s="20">
        <f t="shared" ref="U12:U18" si="5">IFERROR(R12,0)</f>
        <v>79</v>
      </c>
      <c r="W12" s="20">
        <f t="shared" ref="W12:W18" si="6">100-(N12/G12*100)</f>
        <v>0</v>
      </c>
      <c r="X12" s="61" t="e">
        <f t="shared" ref="X12:X18" si="7">100-(P12/I12*100)</f>
        <v>#VALUE!</v>
      </c>
      <c r="Y12" s="20">
        <f t="shared" ref="Y12:Y18" si="8">K12/D12*100</f>
        <v>140</v>
      </c>
      <c r="Z12" s="20">
        <f t="shared" ref="Z12:Z18" si="9">M12/F12*100</f>
        <v>100</v>
      </c>
      <c r="AA12" s="57">
        <f t="shared" ref="AA12:AA18" si="10">IF(W12&gt;24,AD12,AC12)</f>
        <v>76.000000000000014</v>
      </c>
      <c r="AB12" s="57" t="e">
        <f t="shared" ref="AB12:AB18" si="11">IF(X12&gt;24,AF12,AE12)</f>
        <v>#VALUE!</v>
      </c>
      <c r="AC12" s="20">
        <f t="shared" ref="AC12:AC18" si="12">((1.76*G12-N12)/G12)*100</f>
        <v>76.000000000000014</v>
      </c>
      <c r="AD12" s="20">
        <f t="shared" ref="AD12:AD18" si="13">76-((((1.76*G12-N12)/G12)*100)-100)</f>
        <v>99.999999999999986</v>
      </c>
      <c r="AE12" t="e">
        <f t="shared" ref="AE12:AE18" si="14">((1.76*I12-P12)/I12)*100</f>
        <v>#VALUE!</v>
      </c>
      <c r="AF12" t="e">
        <f t="shared" ref="AF12:AF18" si="15">76-((((1.76*I12-P12)/I12)*100)-100)</f>
        <v>#VALUE!</v>
      </c>
      <c r="AG12">
        <f t="shared" ref="AG12:AG18" si="16">IFERROR(SUM(Y12:AB12),SUM(Y12:AA12))</f>
        <v>316</v>
      </c>
      <c r="AH12"/>
      <c r="AK12" s="62">
        <f t="shared" ref="AK12:AK18" si="17">100-(N12/G12*100)</f>
        <v>0</v>
      </c>
      <c r="AL12" s="63" t="e">
        <f t="shared" ref="AL12:AL18" si="18">100-(P12/I12*100)</f>
        <v>#VALUE!</v>
      </c>
      <c r="AM12" s="57" t="e">
        <f t="shared" ref="AM12:AM18" si="19">IF(AND(AK12&gt;24,AL12&gt;24),(IFERROR(((K12/D12*100)+(M12/F12*100)+(76-((((1.76*G12-N12)/G12)*100)-100))+(76-((((1.76*I12-P12)/I12)*100)-100))),((K12/D12*100)+(M12/F12*100)+(76-((((1.76*G12-N12)/G12)*100)-100))))),(IFERROR(((K12/D12*100)+(M12/F12*100)+(((1.76*G12-N12)/G12)*100))+(((1.76*I12-P12)/I12)*100),((K12/D12*100)+(M12/F12*100)+(((1.76*G12-N12)/G12)*100)))))</f>
        <v>#VALUE!</v>
      </c>
      <c r="AN12" s="59">
        <f t="shared" ref="AN12:AN18" si="20">IF(AK12&gt;24,(((K12/D12*100)+(M12/F12*100)+(76-((((1.76*G12-N12)/G12)*100)-100)))),(((K12/D12*100)+(M12/F12*100)+(((1.76*G12-N12)/G12)*100))))</f>
        <v>316</v>
      </c>
      <c r="AO12" s="20">
        <f t="shared" ref="AO12:AO18" si="21">IFERROR(AM12,AN12)</f>
        <v>316</v>
      </c>
    </row>
    <row r="13" spans="1:41" s="20" customFormat="1" ht="29.25" customHeight="1" thickTop="1" thickBot="1">
      <c r="A13" s="46">
        <v>3</v>
      </c>
      <c r="B13" s="124" t="str">
        <f>SKP!C16</f>
        <v>mengagendakan dan mendistribusikan berkas perkara</v>
      </c>
      <c r="C13" s="46">
        <f>SKP!F16</f>
        <v>0</v>
      </c>
      <c r="D13" s="125">
        <f>SKP!G16</f>
        <v>750</v>
      </c>
      <c r="E13" s="126" t="str">
        <f>SKP!H16</f>
        <v>berkas</v>
      </c>
      <c r="F13" s="127">
        <f>SKP!I16</f>
        <v>100</v>
      </c>
      <c r="G13" s="125">
        <f>SKP!J16</f>
        <v>12</v>
      </c>
      <c r="H13" s="127" t="str">
        <f>SKP!K16</f>
        <v>bln</v>
      </c>
      <c r="I13" s="128" t="str">
        <f>SKP!L16</f>
        <v>-</v>
      </c>
      <c r="J13" s="46">
        <f>K13*SKP!E16</f>
        <v>0</v>
      </c>
      <c r="K13" s="25">
        <v>750</v>
      </c>
      <c r="L13" s="126" t="str">
        <f>E13</f>
        <v>berkas</v>
      </c>
      <c r="M13" s="26">
        <v>100</v>
      </c>
      <c r="N13" s="38">
        <v>12</v>
      </c>
      <c r="O13" s="127" t="str">
        <f>H13</f>
        <v>bln</v>
      </c>
      <c r="P13" s="129"/>
      <c r="Q13" s="130">
        <f>AG13</f>
        <v>276</v>
      </c>
      <c r="R13" s="45">
        <f>IF(I13="-",IF(P13="-",Q13/3,Q13/4),Q13/4)</f>
        <v>69</v>
      </c>
      <c r="T13" s="20">
        <f>IF(D13&gt;0,1,0)</f>
        <v>1</v>
      </c>
      <c r="U13" s="20">
        <f>IFERROR(R13,0)</f>
        <v>69</v>
      </c>
      <c r="W13" s="20">
        <f>100-(N13/G13*100)</f>
        <v>0</v>
      </c>
      <c r="X13" s="61" t="e">
        <f>100-(P13/I13*100)</f>
        <v>#VALUE!</v>
      </c>
      <c r="Y13" s="20">
        <f>K13/D13*100</f>
        <v>100</v>
      </c>
      <c r="Z13" s="20">
        <f>M13/F13*100</f>
        <v>100</v>
      </c>
      <c r="AA13" s="57">
        <f>IF(W13&gt;24,AD13,AC13)</f>
        <v>76.000000000000014</v>
      </c>
      <c r="AB13" s="57" t="e">
        <f>IF(X13&gt;24,AF13,AE13)</f>
        <v>#VALUE!</v>
      </c>
      <c r="AC13" s="20">
        <f>((1.76*G13-N13)/G13)*100</f>
        <v>76.000000000000014</v>
      </c>
      <c r="AD13" s="20">
        <f>76-((((1.76*G13-N13)/G13)*100)-100)</f>
        <v>99.999999999999986</v>
      </c>
      <c r="AE13" t="e">
        <f>((1.76*I13-P13)/I13)*100</f>
        <v>#VALUE!</v>
      </c>
      <c r="AF13" t="e">
        <f>76-((((1.76*I13-P13)/I13)*100)-100)</f>
        <v>#VALUE!</v>
      </c>
      <c r="AG13">
        <f>IFERROR(SUM(Y13:AB13),SUM(Y13:AA13))</f>
        <v>276</v>
      </c>
      <c r="AH13"/>
      <c r="AK13" s="62">
        <f>100-(N13/G13*100)</f>
        <v>0</v>
      </c>
      <c r="AL13" s="63" t="e">
        <f>100-(P13/I13*100)</f>
        <v>#VALUE!</v>
      </c>
      <c r="AM13" s="57" t="e">
        <f>IF(AND(AK13&gt;24,AL13&gt;24),(IFERROR(((K13/D13*100)+(M13/F13*100)+(76-((((1.76*G13-N13)/G13)*100)-100))+(76-((((1.76*I13-P13)/I13)*100)-100))),((K13/D13*100)+(M13/F13*100)+(76-((((1.76*G13-N13)/G13)*100)-100))))),(IFERROR(((K13/D13*100)+(M13/F13*100)+(((1.76*G13-N13)/G13)*100))+(((1.76*I13-P13)/I13)*100),((K13/D13*100)+(M13/F13*100)+(((1.76*G13-N13)/G13)*100)))))</f>
        <v>#VALUE!</v>
      </c>
      <c r="AN13" s="59">
        <f>IF(AK13&gt;24,(((K13/D13*100)+(M13/F13*100)+(76-((((1.76*G13-N13)/G13)*100)-100)))),(((K13/D13*100)+(M13/F13*100)+(((1.76*G13-N13)/G13)*100))))</f>
        <v>276</v>
      </c>
      <c r="AO13" s="20">
        <f>IFERROR(AM13,AN13)</f>
        <v>276</v>
      </c>
    </row>
    <row r="14" spans="1:41" s="20" customFormat="1" ht="28.5" customHeight="1" thickTop="1" thickBot="1">
      <c r="A14" s="46">
        <v>4</v>
      </c>
      <c r="B14" s="124" t="str">
        <f>SKP!C17</f>
        <v>menyusun laporan jumlah pendapat berkas perkara untuk Hakim Agung</v>
      </c>
      <c r="C14" s="46">
        <f>SKP!F17</f>
        <v>0</v>
      </c>
      <c r="D14" s="125">
        <f>SKP!G17</f>
        <v>13</v>
      </c>
      <c r="E14" s="126" t="str">
        <f>SKP!H17</f>
        <v>lap</v>
      </c>
      <c r="F14" s="127">
        <f>SKP!I17</f>
        <v>100</v>
      </c>
      <c r="G14" s="125">
        <f>SKP!J17</f>
        <v>12</v>
      </c>
      <c r="H14" s="127" t="str">
        <f>SKP!K17</f>
        <v>bln</v>
      </c>
      <c r="I14" s="128" t="str">
        <f>SKP!L17</f>
        <v>-</v>
      </c>
      <c r="J14" s="46">
        <f>K14*SKP!E17</f>
        <v>0</v>
      </c>
      <c r="K14" s="25">
        <v>20</v>
      </c>
      <c r="L14" s="126" t="str">
        <f>E14</f>
        <v>lap</v>
      </c>
      <c r="M14" s="26">
        <v>100</v>
      </c>
      <c r="N14" s="38">
        <v>12</v>
      </c>
      <c r="O14" s="127" t="str">
        <f>H14</f>
        <v>bln</v>
      </c>
      <c r="P14" s="129"/>
      <c r="Q14" s="130">
        <f>AG14</f>
        <v>329.84615384615387</v>
      </c>
      <c r="R14" s="45">
        <f>IF(I14="-",IF(P14="-",Q14/3,Q14/4),Q14/4)</f>
        <v>82.461538461538467</v>
      </c>
      <c r="T14" s="20">
        <f>IF(D14&gt;0,1,0)</f>
        <v>1</v>
      </c>
      <c r="U14" s="20">
        <f>IFERROR(R14,0)</f>
        <v>82.461538461538467</v>
      </c>
      <c r="W14" s="20">
        <f>100-(N14/G14*100)</f>
        <v>0</v>
      </c>
      <c r="X14" s="61" t="e">
        <f>100-(P14/I14*100)</f>
        <v>#VALUE!</v>
      </c>
      <c r="Y14" s="20">
        <f>K14/D14*100</f>
        <v>153.84615384615387</v>
      </c>
      <c r="Z14" s="20">
        <f>M14/F14*100</f>
        <v>100</v>
      </c>
      <c r="AA14" s="57">
        <f>IF(W14&gt;24,AD14,AC14)</f>
        <v>76.000000000000014</v>
      </c>
      <c r="AB14" s="57" t="e">
        <f>IF(X14&gt;24,AF14,AE14)</f>
        <v>#VALUE!</v>
      </c>
      <c r="AC14" s="20">
        <f>((1.76*G14-N14)/G14)*100</f>
        <v>76.000000000000014</v>
      </c>
      <c r="AD14" s="20">
        <f>76-((((1.76*G14-N14)/G14)*100)-100)</f>
        <v>99.999999999999986</v>
      </c>
      <c r="AE14" t="e">
        <f>((1.76*I14-P14)/I14)*100</f>
        <v>#VALUE!</v>
      </c>
      <c r="AF14" t="e">
        <f>76-((((1.76*I14-P14)/I14)*100)-100)</f>
        <v>#VALUE!</v>
      </c>
      <c r="AG14">
        <f>IFERROR(SUM(Y14:AB14),SUM(Y14:AA14))</f>
        <v>329.84615384615387</v>
      </c>
      <c r="AH14"/>
      <c r="AK14" s="62">
        <f>100-(N14/G14*100)</f>
        <v>0</v>
      </c>
      <c r="AL14" s="63" t="e">
        <f>100-(P14/I14*100)</f>
        <v>#VALUE!</v>
      </c>
      <c r="AM14" s="57" t="e">
        <f>IF(AND(AK14&gt;24,AL14&gt;24),(IFERROR(((K14/D14*100)+(M14/F14*100)+(76-((((1.76*G14-N14)/G14)*100)-100))+(76-((((1.76*I14-P14)/I14)*100)-100))),((K14/D14*100)+(M14/F14*100)+(76-((((1.76*G14-N14)/G14)*100)-100))))),(IFERROR(((K14/D14*100)+(M14/F14*100)+(((1.76*G14-N14)/G14)*100))+(((1.76*I14-P14)/I14)*100),((K14/D14*100)+(M14/F14*100)+(((1.76*G14-N14)/G14)*100)))))</f>
        <v>#VALUE!</v>
      </c>
      <c r="AN14" s="59">
        <f>IF(AK14&gt;24,(((K14/D14*100)+(M14/F14*100)+(76-((((1.76*G14-N14)/G14)*100)-100)))),(((K14/D14*100)+(M14/F14*100)+(((1.76*G14-N14)/G14)*100))))</f>
        <v>329.84615384615387</v>
      </c>
      <c r="AO14" s="20">
        <f>IFERROR(AM14,AN14)</f>
        <v>329.84615384615387</v>
      </c>
    </row>
    <row r="15" spans="1:41" s="20" customFormat="1" ht="30" customHeight="1" thickTop="1" thickBot="1">
      <c r="A15" s="46">
        <v>5</v>
      </c>
      <c r="B15" s="124" t="str">
        <f>SKP!C18</f>
        <v>menyusun laporan jumlah koreksi berkas perkara untuk Hakim Agung</v>
      </c>
      <c r="C15" s="46">
        <f>SKP!F18</f>
        <v>0</v>
      </c>
      <c r="D15" s="125">
        <f>SKP!G18</f>
        <v>13</v>
      </c>
      <c r="E15" s="126" t="str">
        <f>SKP!H18</f>
        <v>lap</v>
      </c>
      <c r="F15" s="127">
        <f>SKP!I18</f>
        <v>100</v>
      </c>
      <c r="G15" s="125">
        <f>SKP!J18</f>
        <v>12</v>
      </c>
      <c r="H15" s="127" t="str">
        <f>SKP!K18</f>
        <v>bln</v>
      </c>
      <c r="I15" s="128" t="str">
        <f>SKP!L18</f>
        <v>-</v>
      </c>
      <c r="J15" s="46">
        <f>K15*SKP!E18</f>
        <v>0</v>
      </c>
      <c r="K15" s="25">
        <v>25</v>
      </c>
      <c r="L15" s="126" t="str">
        <f t="shared" si="0"/>
        <v>lap</v>
      </c>
      <c r="M15" s="26">
        <v>100</v>
      </c>
      <c r="N15" s="38">
        <v>12</v>
      </c>
      <c r="O15" s="127" t="str">
        <f t="shared" si="1"/>
        <v>bln</v>
      </c>
      <c r="P15" s="129"/>
      <c r="Q15" s="130">
        <f t="shared" si="2"/>
        <v>368.30769230769232</v>
      </c>
      <c r="R15" s="45">
        <f t="shared" si="3"/>
        <v>92.07692307692308</v>
      </c>
      <c r="T15" s="20">
        <f t="shared" si="4"/>
        <v>1</v>
      </c>
      <c r="U15" s="20">
        <f t="shared" si="5"/>
        <v>92.07692307692308</v>
      </c>
      <c r="W15" s="20">
        <f t="shared" si="6"/>
        <v>0</v>
      </c>
      <c r="X15" s="61" t="e">
        <f t="shared" si="7"/>
        <v>#VALUE!</v>
      </c>
      <c r="Y15" s="20">
        <f t="shared" si="8"/>
        <v>192.30769230769232</v>
      </c>
      <c r="Z15" s="20">
        <f t="shared" si="9"/>
        <v>100</v>
      </c>
      <c r="AA15" s="57">
        <f t="shared" si="10"/>
        <v>76.000000000000014</v>
      </c>
      <c r="AB15" s="57" t="e">
        <f t="shared" si="11"/>
        <v>#VALUE!</v>
      </c>
      <c r="AC15" s="20">
        <f t="shared" si="12"/>
        <v>76.000000000000014</v>
      </c>
      <c r="AD15" s="20">
        <f t="shared" si="13"/>
        <v>99.999999999999986</v>
      </c>
      <c r="AE15" t="e">
        <f t="shared" si="14"/>
        <v>#VALUE!</v>
      </c>
      <c r="AF15" t="e">
        <f t="shared" si="15"/>
        <v>#VALUE!</v>
      </c>
      <c r="AG15">
        <f t="shared" si="16"/>
        <v>368.30769230769232</v>
      </c>
      <c r="AH15"/>
      <c r="AI15" s="59"/>
      <c r="AJ15" s="59"/>
      <c r="AK15" s="62">
        <f t="shared" si="17"/>
        <v>0</v>
      </c>
      <c r="AL15" s="63" t="e">
        <f t="shared" si="18"/>
        <v>#VALUE!</v>
      </c>
      <c r="AM15" s="57" t="e">
        <f t="shared" si="19"/>
        <v>#VALUE!</v>
      </c>
      <c r="AN15" s="59">
        <f t="shared" si="20"/>
        <v>368.30769230769232</v>
      </c>
      <c r="AO15" s="20">
        <f t="shared" si="21"/>
        <v>368.30769230769232</v>
      </c>
    </row>
    <row r="16" spans="1:41" s="20" customFormat="1" ht="34.5" customHeight="1" thickTop="1" thickBot="1">
      <c r="A16" s="46">
        <v>6</v>
      </c>
      <c r="B16" s="124" t="str">
        <f>SKP!C19</f>
        <v>menyusun laporan jumlah perkara yang belum diminutasi oleh PP</v>
      </c>
      <c r="C16" s="46">
        <f>SKP!F19</f>
        <v>0</v>
      </c>
      <c r="D16" s="125">
        <f>SKP!G19</f>
        <v>12</v>
      </c>
      <c r="E16" s="126" t="str">
        <f>SKP!H19</f>
        <v>lap</v>
      </c>
      <c r="F16" s="127">
        <f>SKP!I19</f>
        <v>100</v>
      </c>
      <c r="G16" s="125">
        <f>SKP!J19</f>
        <v>12</v>
      </c>
      <c r="H16" s="127" t="str">
        <f>SKP!K19</f>
        <v>bln</v>
      </c>
      <c r="I16" s="128" t="str">
        <f>SKP!L19</f>
        <v>-</v>
      </c>
      <c r="J16" s="46">
        <f>K16*SKP!E19</f>
        <v>0</v>
      </c>
      <c r="K16" s="25">
        <v>15</v>
      </c>
      <c r="L16" s="126" t="str">
        <f t="shared" si="0"/>
        <v>lap</v>
      </c>
      <c r="M16" s="26">
        <v>100</v>
      </c>
      <c r="N16" s="38">
        <v>12</v>
      </c>
      <c r="O16" s="127" t="str">
        <f t="shared" si="1"/>
        <v>bln</v>
      </c>
      <c r="P16" s="129"/>
      <c r="Q16" s="130">
        <f t="shared" si="2"/>
        <v>301</v>
      </c>
      <c r="R16" s="45">
        <f t="shared" si="3"/>
        <v>75.25</v>
      </c>
      <c r="T16" s="20">
        <f t="shared" si="4"/>
        <v>1</v>
      </c>
      <c r="U16" s="20">
        <f t="shared" si="5"/>
        <v>75.25</v>
      </c>
      <c r="W16" s="20">
        <f t="shared" si="6"/>
        <v>0</v>
      </c>
      <c r="X16" s="61" t="e">
        <f t="shared" si="7"/>
        <v>#VALUE!</v>
      </c>
      <c r="Y16" s="20">
        <f t="shared" si="8"/>
        <v>125</v>
      </c>
      <c r="Z16" s="20">
        <f t="shared" si="9"/>
        <v>100</v>
      </c>
      <c r="AA16" s="57">
        <f t="shared" si="10"/>
        <v>76.000000000000014</v>
      </c>
      <c r="AB16" s="57" t="e">
        <f t="shared" si="11"/>
        <v>#VALUE!</v>
      </c>
      <c r="AC16" s="20">
        <f t="shared" si="12"/>
        <v>76.000000000000014</v>
      </c>
      <c r="AD16" s="20">
        <f t="shared" si="13"/>
        <v>99.999999999999986</v>
      </c>
      <c r="AE16" t="e">
        <f t="shared" si="14"/>
        <v>#VALUE!</v>
      </c>
      <c r="AF16" t="e">
        <f t="shared" si="15"/>
        <v>#VALUE!</v>
      </c>
      <c r="AG16">
        <f t="shared" si="16"/>
        <v>301</v>
      </c>
      <c r="AH16"/>
      <c r="AK16" s="62">
        <f t="shared" si="17"/>
        <v>0</v>
      </c>
      <c r="AL16" s="63" t="e">
        <f t="shared" si="18"/>
        <v>#VALUE!</v>
      </c>
      <c r="AM16" s="57" t="e">
        <f t="shared" si="19"/>
        <v>#VALUE!</v>
      </c>
      <c r="AN16" s="59">
        <f t="shared" si="20"/>
        <v>301</v>
      </c>
      <c r="AO16" s="20">
        <f t="shared" si="21"/>
        <v>301</v>
      </c>
    </row>
    <row r="17" spans="1:41" s="20" customFormat="1" ht="16.5" customHeight="1" thickTop="1" thickBot="1">
      <c r="A17" s="46">
        <v>7</v>
      </c>
      <c r="B17" s="124" t="str">
        <f>SKP!C20</f>
        <v xml:space="preserve">mengelola surat masuk </v>
      </c>
      <c r="C17" s="46">
        <f>SKP!F20</f>
        <v>0</v>
      </c>
      <c r="D17" s="125">
        <f>SKP!G20</f>
        <v>120</v>
      </c>
      <c r="E17" s="126" t="str">
        <f>SKP!H20</f>
        <v>surat</v>
      </c>
      <c r="F17" s="127">
        <f>SKP!I20</f>
        <v>100</v>
      </c>
      <c r="G17" s="125">
        <f>SKP!J20</f>
        <v>12</v>
      </c>
      <c r="H17" s="127" t="str">
        <f>SKP!K20</f>
        <v>bln</v>
      </c>
      <c r="I17" s="128" t="str">
        <f>SKP!L20</f>
        <v>-</v>
      </c>
      <c r="J17" s="46">
        <f>K17*SKP!E20</f>
        <v>0</v>
      </c>
      <c r="K17" s="25">
        <v>120</v>
      </c>
      <c r="L17" s="126" t="str">
        <f t="shared" si="0"/>
        <v>surat</v>
      </c>
      <c r="M17" s="26">
        <v>100</v>
      </c>
      <c r="N17" s="38">
        <v>12</v>
      </c>
      <c r="O17" s="127" t="str">
        <f t="shared" si="1"/>
        <v>bln</v>
      </c>
      <c r="P17" s="129"/>
      <c r="Q17" s="130">
        <f t="shared" si="2"/>
        <v>276</v>
      </c>
      <c r="R17" s="45">
        <f t="shared" si="3"/>
        <v>69</v>
      </c>
      <c r="T17" s="20">
        <f t="shared" si="4"/>
        <v>1</v>
      </c>
      <c r="U17" s="20">
        <f t="shared" si="5"/>
        <v>69</v>
      </c>
      <c r="W17" s="20">
        <f t="shared" si="6"/>
        <v>0</v>
      </c>
      <c r="X17" s="61" t="e">
        <f t="shared" si="7"/>
        <v>#VALUE!</v>
      </c>
      <c r="Y17" s="20">
        <f t="shared" si="8"/>
        <v>100</v>
      </c>
      <c r="Z17" s="20">
        <f t="shared" si="9"/>
        <v>100</v>
      </c>
      <c r="AA17" s="57">
        <f t="shared" si="10"/>
        <v>76.000000000000014</v>
      </c>
      <c r="AB17" s="57" t="e">
        <f t="shared" si="11"/>
        <v>#VALUE!</v>
      </c>
      <c r="AC17" s="20">
        <f t="shared" si="12"/>
        <v>76.000000000000014</v>
      </c>
      <c r="AD17" s="20">
        <f t="shared" si="13"/>
        <v>99.999999999999986</v>
      </c>
      <c r="AE17" t="e">
        <f t="shared" si="14"/>
        <v>#VALUE!</v>
      </c>
      <c r="AF17" t="e">
        <f t="shared" si="15"/>
        <v>#VALUE!</v>
      </c>
      <c r="AG17">
        <f t="shared" si="16"/>
        <v>276</v>
      </c>
      <c r="AH17"/>
      <c r="AK17" s="57">
        <f t="shared" si="17"/>
        <v>0</v>
      </c>
      <c r="AL17" s="58" t="e">
        <f t="shared" si="18"/>
        <v>#VALUE!</v>
      </c>
      <c r="AM17" s="57" t="e">
        <f t="shared" si="19"/>
        <v>#VALUE!</v>
      </c>
      <c r="AN17" s="59">
        <f t="shared" si="20"/>
        <v>276</v>
      </c>
      <c r="AO17" s="20">
        <f t="shared" si="21"/>
        <v>276</v>
      </c>
    </row>
    <row r="18" spans="1:41" s="20" customFormat="1" ht="15" customHeight="1" thickTop="1" thickBot="1">
      <c r="A18" s="46">
        <v>8</v>
      </c>
      <c r="B18" s="124" t="str">
        <f>SKP!C21</f>
        <v>mengelola roll sidang</v>
      </c>
      <c r="C18" s="46">
        <f>SKP!F21</f>
        <v>0</v>
      </c>
      <c r="D18" s="125">
        <f>SKP!G21</f>
        <v>48</v>
      </c>
      <c r="E18" s="126" t="str">
        <f>SKP!H21</f>
        <v>surat</v>
      </c>
      <c r="F18" s="127">
        <f>SKP!I21</f>
        <v>100</v>
      </c>
      <c r="G18" s="125">
        <f>SKP!J21</f>
        <v>12</v>
      </c>
      <c r="H18" s="127" t="str">
        <f>SKP!K21</f>
        <v>bln</v>
      </c>
      <c r="I18" s="128" t="str">
        <f>SKP!L21</f>
        <v>-</v>
      </c>
      <c r="J18" s="46">
        <f>K18*SKP!E21</f>
        <v>0</v>
      </c>
      <c r="K18" s="25">
        <v>55</v>
      </c>
      <c r="L18" s="126" t="str">
        <f t="shared" si="0"/>
        <v>surat</v>
      </c>
      <c r="M18" s="26">
        <v>100</v>
      </c>
      <c r="N18" s="38">
        <v>12</v>
      </c>
      <c r="O18" s="127" t="str">
        <f t="shared" si="1"/>
        <v>bln</v>
      </c>
      <c r="P18" s="129"/>
      <c r="Q18" s="130">
        <f t="shared" si="2"/>
        <v>290.58333333333331</v>
      </c>
      <c r="R18" s="45">
        <f t="shared" si="3"/>
        <v>72.645833333333329</v>
      </c>
      <c r="T18" s="20">
        <f t="shared" si="4"/>
        <v>1</v>
      </c>
      <c r="U18" s="20">
        <f t="shared" si="5"/>
        <v>72.645833333333329</v>
      </c>
      <c r="W18" s="20">
        <f t="shared" si="6"/>
        <v>0</v>
      </c>
      <c r="X18" s="61" t="e">
        <f t="shared" si="7"/>
        <v>#VALUE!</v>
      </c>
      <c r="Y18" s="20">
        <f t="shared" si="8"/>
        <v>114.58333333333333</v>
      </c>
      <c r="Z18" s="20">
        <f t="shared" si="9"/>
        <v>100</v>
      </c>
      <c r="AA18" s="57">
        <f t="shared" si="10"/>
        <v>76.000000000000014</v>
      </c>
      <c r="AB18" s="57" t="e">
        <f t="shared" si="11"/>
        <v>#VALUE!</v>
      </c>
      <c r="AC18" s="20">
        <f t="shared" si="12"/>
        <v>76.000000000000014</v>
      </c>
      <c r="AD18" s="20">
        <f t="shared" si="13"/>
        <v>99.999999999999986</v>
      </c>
      <c r="AE18" t="e">
        <f t="shared" si="14"/>
        <v>#VALUE!</v>
      </c>
      <c r="AF18" t="e">
        <f t="shared" si="15"/>
        <v>#VALUE!</v>
      </c>
      <c r="AG18">
        <f t="shared" si="16"/>
        <v>290.58333333333331</v>
      </c>
      <c r="AH18"/>
      <c r="AK18" s="57">
        <f t="shared" si="17"/>
        <v>0</v>
      </c>
      <c r="AL18" s="58" t="e">
        <f t="shared" si="18"/>
        <v>#VALUE!</v>
      </c>
      <c r="AM18" s="57" t="e">
        <f t="shared" si="19"/>
        <v>#VALUE!</v>
      </c>
      <c r="AN18" s="59">
        <f t="shared" si="20"/>
        <v>290.58333333333331</v>
      </c>
      <c r="AO18" s="20">
        <f t="shared" si="21"/>
        <v>290.58333333333331</v>
      </c>
    </row>
    <row r="19" spans="1:41" s="20" customFormat="1" ht="15.75" customHeight="1" thickTop="1">
      <c r="A19" s="46"/>
      <c r="B19" s="124"/>
      <c r="C19" s="46"/>
      <c r="D19" s="125"/>
      <c r="E19" s="126"/>
      <c r="F19" s="127"/>
      <c r="G19" s="125"/>
      <c r="H19" s="127"/>
      <c r="I19" s="128"/>
      <c r="J19" s="46"/>
      <c r="K19" s="125"/>
      <c r="L19" s="126"/>
      <c r="M19" s="46"/>
      <c r="N19" s="125"/>
      <c r="O19" s="127"/>
      <c r="P19" s="129"/>
      <c r="Q19" s="130"/>
      <c r="R19" s="45"/>
      <c r="T19" s="20">
        <f>IF(D19&gt;0,1,0)</f>
        <v>0</v>
      </c>
      <c r="U19" s="20">
        <f>IFERROR(R19,0)</f>
        <v>0</v>
      </c>
      <c r="W19" s="20" t="e">
        <f>100-(N19/G19*100)</f>
        <v>#DIV/0!</v>
      </c>
      <c r="X19" s="61" t="e">
        <f>100-(P19/I19*100)</f>
        <v>#DIV/0!</v>
      </c>
      <c r="Y19" s="20" t="e">
        <f>K19/D19*100</f>
        <v>#DIV/0!</v>
      </c>
      <c r="Z19" s="20" t="e">
        <f>M19/F19*100</f>
        <v>#DIV/0!</v>
      </c>
      <c r="AA19" s="57" t="e">
        <f>IF(W19&gt;24,AD19,AC19)</f>
        <v>#DIV/0!</v>
      </c>
      <c r="AB19" s="57" t="e">
        <f>IF(X19&gt;24,AF19,AE19)</f>
        <v>#DIV/0!</v>
      </c>
      <c r="AC19" s="20" t="e">
        <f>((1.76*G19-N19)/G19)*100</f>
        <v>#DIV/0!</v>
      </c>
      <c r="AD19" s="20" t="e">
        <f>76-((((1.76*G19-N19)/G19)*100)-100)</f>
        <v>#DIV/0!</v>
      </c>
      <c r="AE19" t="e">
        <f>((1.76*I19-P19)/I19)*100</f>
        <v>#DIV/0!</v>
      </c>
      <c r="AF19" t="e">
        <f>76-((((1.76*I19-P19)/I19)*100)-100)</f>
        <v>#DIV/0!</v>
      </c>
      <c r="AG19" t="e">
        <f>IFERROR(SUM(Y19:AB19),SUM(Y19:AA19))</f>
        <v>#DIV/0!</v>
      </c>
      <c r="AH19"/>
      <c r="AK19" s="57" t="e">
        <f>100-(N19/G19*100)</f>
        <v>#DIV/0!</v>
      </c>
      <c r="AL19" s="58" t="e">
        <f>100-(P19/I19*100)</f>
        <v>#DIV/0!</v>
      </c>
      <c r="AM19" s="57" t="e">
        <f>IF(AND(AK19&gt;24,AL19&gt;24),(IFERROR(((K19/D19*100)+(M19/F19*100)+(76-((((1.76*G19-N19)/G19)*100)-100))+(76-((((1.76*I19-P19)/I19)*100)-100))),((K19/D19*100)+(M19/F19*100)+(76-((((1.76*G19-N19)/G19)*100)-100))))),(IFERROR(((K19/D19*100)+(M19/F19*100)+(((1.76*G19-N19)/G19)*100))+(((1.76*I19-P19)/I19)*100),((K19/D19*100)+(M19/F19*100)+(((1.76*G19-N19)/G19)*100)))))</f>
        <v>#DIV/0!</v>
      </c>
      <c r="AN19" s="59" t="e">
        <f>IF(AK19&gt;24,(((K19/D19*100)+(M19/F19*100)+(76-((((1.76*G19-N19)/G19)*100)-100)))),(((K19/D19*100)+(M19/F19*100)+(((1.76*G19-N19)/G19)*100))))</f>
        <v>#DIV/0!</v>
      </c>
      <c r="AO19" s="20" t="e">
        <f>IFERROR(AM19,AN19)</f>
        <v>#DIV/0!</v>
      </c>
    </row>
    <row r="20" spans="1:41" ht="26.25" customHeight="1" thickBot="1">
      <c r="A20" s="119"/>
      <c r="B20" s="120" t="s">
        <v>21</v>
      </c>
      <c r="C20" s="121"/>
      <c r="D20" s="206"/>
      <c r="E20" s="207"/>
      <c r="F20" s="207"/>
      <c r="G20" s="207"/>
      <c r="H20" s="207"/>
      <c r="I20" s="208"/>
      <c r="J20" s="122"/>
      <c r="K20" s="199"/>
      <c r="L20" s="200"/>
      <c r="M20" s="200"/>
      <c r="N20" s="200"/>
      <c r="O20" s="200"/>
      <c r="P20" s="201"/>
      <c r="Q20" s="123"/>
      <c r="R20" s="12"/>
    </row>
    <row r="21" spans="1:41" ht="15.75" customHeight="1" thickTop="1" thickBot="1">
      <c r="A21" s="47">
        <v>1</v>
      </c>
      <c r="B21" s="48" t="s">
        <v>33</v>
      </c>
      <c r="C21" s="48"/>
      <c r="D21" s="189"/>
      <c r="E21" s="189"/>
      <c r="F21" s="189"/>
      <c r="G21" s="189"/>
      <c r="H21" s="189"/>
      <c r="I21" s="189"/>
      <c r="J21" s="49"/>
      <c r="K21" s="190"/>
      <c r="L21" s="190"/>
      <c r="M21" s="190"/>
      <c r="N21" s="190"/>
      <c r="O21" s="190"/>
      <c r="P21" s="190"/>
      <c r="Q21" s="47"/>
      <c r="R21" s="186"/>
      <c r="Z21" s="60" t="s">
        <v>43</v>
      </c>
      <c r="AJ21" s="60" t="s">
        <v>39</v>
      </c>
      <c r="AL21" s="59"/>
    </row>
    <row r="22" spans="1:41" ht="15.75" customHeight="1" thickTop="1" thickBot="1">
      <c r="A22" s="47"/>
      <c r="B22" s="48" t="s">
        <v>33</v>
      </c>
      <c r="C22" s="48"/>
      <c r="D22" s="189"/>
      <c r="E22" s="189"/>
      <c r="F22" s="189"/>
      <c r="G22" s="189"/>
      <c r="H22" s="189"/>
      <c r="I22" s="189"/>
      <c r="J22" s="49"/>
      <c r="K22" s="190"/>
      <c r="L22" s="190"/>
      <c r="M22" s="190"/>
      <c r="N22" s="190"/>
      <c r="O22" s="190"/>
      <c r="P22" s="190"/>
      <c r="Q22" s="47"/>
      <c r="R22" s="187"/>
      <c r="Z22" t="s">
        <v>44</v>
      </c>
      <c r="AJ22" t="s">
        <v>40</v>
      </c>
      <c r="AL22" s="59"/>
    </row>
    <row r="23" spans="1:41" ht="15.75" customHeight="1" thickTop="1" thickBot="1">
      <c r="A23" s="47">
        <v>2</v>
      </c>
      <c r="B23" s="48" t="s">
        <v>34</v>
      </c>
      <c r="C23" s="48"/>
      <c r="D23" s="189"/>
      <c r="E23" s="189"/>
      <c r="F23" s="189"/>
      <c r="G23" s="189"/>
      <c r="H23" s="189"/>
      <c r="I23" s="189"/>
      <c r="J23" s="49"/>
      <c r="K23" s="190"/>
      <c r="L23" s="190"/>
      <c r="M23" s="190"/>
      <c r="N23" s="190"/>
      <c r="O23" s="190"/>
      <c r="P23" s="190"/>
      <c r="Q23" s="47"/>
      <c r="R23" s="186"/>
      <c r="AL23" s="59"/>
    </row>
    <row r="24" spans="1:41" ht="15.75" customHeight="1" thickTop="1" thickBot="1">
      <c r="A24" s="47"/>
      <c r="B24" s="48" t="s">
        <v>34</v>
      </c>
      <c r="C24" s="48"/>
      <c r="D24" s="189"/>
      <c r="E24" s="189"/>
      <c r="F24" s="189"/>
      <c r="G24" s="189"/>
      <c r="H24" s="189"/>
      <c r="I24" s="189"/>
      <c r="J24" s="49"/>
      <c r="K24" s="190"/>
      <c r="L24" s="190"/>
      <c r="M24" s="190"/>
      <c r="N24" s="190"/>
      <c r="O24" s="190"/>
      <c r="P24" s="190"/>
      <c r="Q24" s="47"/>
      <c r="R24" s="188"/>
      <c r="X24">
        <f>SUM(Y17:AA17)</f>
        <v>276</v>
      </c>
    </row>
    <row r="25" spans="1:41" ht="15.75" customHeight="1" thickTop="1" thickBot="1">
      <c r="A25" s="50"/>
      <c r="B25" s="51"/>
      <c r="C25" s="51"/>
      <c r="D25" s="52"/>
      <c r="E25" s="52"/>
      <c r="F25" s="52"/>
      <c r="G25" s="52"/>
      <c r="H25" s="52"/>
      <c r="I25" s="52"/>
      <c r="J25" s="53"/>
      <c r="K25" s="54"/>
      <c r="L25" s="54"/>
      <c r="M25" s="54"/>
      <c r="N25" s="54"/>
      <c r="O25" s="54"/>
      <c r="P25" s="54"/>
      <c r="Q25" s="55"/>
      <c r="R25" s="56"/>
    </row>
    <row r="26" spans="1:41" ht="13.5" customHeight="1" thickTop="1">
      <c r="A26" s="191" t="s">
        <v>19</v>
      </c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3"/>
      <c r="R26" s="21">
        <f>(SUM(U11:U19)/T26)+R21+R23</f>
        <v>76.054286858974365</v>
      </c>
      <c r="T26">
        <f>SUM(T11:T21)</f>
        <v>8</v>
      </c>
    </row>
    <row r="27" spans="1:41" ht="13.5" customHeight="1" thickBot="1">
      <c r="A27" s="194"/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6"/>
      <c r="R27" s="33" t="str">
        <f>IF(R26&lt;=50,"(Buruk)",IF(R26&lt;=60,"(Sedang)",IF(R26&lt;=75,"(Cukup)",IF(R26&lt;=90.99,"(Baik)","(Sangat Baik)"))))</f>
        <v>(Baik)</v>
      </c>
    </row>
    <row r="28" spans="1:41" ht="7.5" customHeight="1" thickTop="1"/>
    <row r="29" spans="1:41">
      <c r="M29" s="177" t="s">
        <v>31</v>
      </c>
      <c r="N29" s="134"/>
      <c r="O29" s="134"/>
      <c r="P29" s="134"/>
      <c r="Q29" s="134"/>
      <c r="R29" s="134"/>
    </row>
    <row r="30" spans="1:41">
      <c r="M30" s="177" t="s">
        <v>28</v>
      </c>
      <c r="N30" s="177"/>
      <c r="O30" s="177"/>
      <c r="P30" s="177"/>
      <c r="Q30" s="177"/>
      <c r="R30" s="177"/>
    </row>
    <row r="31" spans="1:41" ht="13.5" customHeight="1"/>
    <row r="32" spans="1:41" ht="15.75" customHeight="1"/>
    <row r="33" spans="13:18">
      <c r="M33" s="135" t="str">
        <f>SKP!B32</f>
        <v>( ......................................... )</v>
      </c>
      <c r="N33" s="135"/>
      <c r="O33" s="135"/>
      <c r="P33" s="135"/>
      <c r="Q33" s="135"/>
      <c r="R33" s="135"/>
    </row>
    <row r="34" spans="13:18">
      <c r="M34" s="136" t="s">
        <v>121</v>
      </c>
      <c r="N34" s="136"/>
      <c r="O34" s="136"/>
      <c r="P34" s="136"/>
      <c r="Q34" s="136"/>
      <c r="R34" s="136"/>
    </row>
  </sheetData>
  <mergeCells count="36">
    <mergeCell ref="A6:Q6"/>
    <mergeCell ref="N10:O10"/>
    <mergeCell ref="N9:O9"/>
    <mergeCell ref="Q8:Q9"/>
    <mergeCell ref="D20:I20"/>
    <mergeCell ref="D8:I8"/>
    <mergeCell ref="D10:E10"/>
    <mergeCell ref="G10:H10"/>
    <mergeCell ref="A26:Q27"/>
    <mergeCell ref="K9:L9"/>
    <mergeCell ref="D9:E9"/>
    <mergeCell ref="M33:R33"/>
    <mergeCell ref="M34:R34"/>
    <mergeCell ref="K20:P20"/>
    <mergeCell ref="G9:H9"/>
    <mergeCell ref="K10:L10"/>
    <mergeCell ref="D21:I21"/>
    <mergeCell ref="K21:P21"/>
    <mergeCell ref="D24:I24"/>
    <mergeCell ref="K24:P24"/>
    <mergeCell ref="A4:R4"/>
    <mergeCell ref="A5:R5"/>
    <mergeCell ref="M29:R29"/>
    <mergeCell ref="M30:R30"/>
    <mergeCell ref="R8:R9"/>
    <mergeCell ref="K8:P8"/>
    <mergeCell ref="A8:A9"/>
    <mergeCell ref="B8:B9"/>
    <mergeCell ref="C8:C9"/>
    <mergeCell ref="J8:J9"/>
    <mergeCell ref="R21:R22"/>
    <mergeCell ref="R23:R24"/>
    <mergeCell ref="D22:I22"/>
    <mergeCell ref="K22:P22"/>
    <mergeCell ref="D23:I23"/>
    <mergeCell ref="K23:P23"/>
  </mergeCells>
  <phoneticPr fontId="1" type="noConversion"/>
  <pageMargins left="2.6771653543307088" right="0.74803149606299213" top="0.38" bottom="0.43307086614173229" header="0.23622047244094491" footer="0.27559055118110237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T58"/>
  <sheetViews>
    <sheetView tabSelected="1" topLeftCell="A31" zoomScale="90" zoomScaleNormal="90" workbookViewId="0">
      <selection activeCell="C38" sqref="C38"/>
    </sheetView>
  </sheetViews>
  <sheetFormatPr defaultRowHeight="12.75"/>
  <cols>
    <col min="1" max="1" width="13.42578125" customWidth="1"/>
    <col min="2" max="2" width="4.7109375" customWidth="1"/>
    <col min="3" max="3" width="19.140625" customWidth="1"/>
    <col min="4" max="4" width="14.85546875" customWidth="1"/>
    <col min="5" max="5" width="13.7109375" customWidth="1"/>
    <col min="6" max="6" width="11.42578125" customWidth="1"/>
    <col min="7" max="7" width="4.42578125" customWidth="1"/>
    <col min="8" max="8" width="13.28515625" customWidth="1"/>
    <col min="9" max="9" width="15.28515625" customWidth="1"/>
    <col min="10" max="10" width="9.7109375" customWidth="1"/>
    <col min="11" max="11" width="4.7109375" customWidth="1"/>
    <col min="15" max="15" width="13.85546875" customWidth="1"/>
    <col min="20" max="20" width="11.7109375" customWidth="1"/>
    <col min="21" max="21" width="0.85546875" customWidth="1"/>
  </cols>
  <sheetData>
    <row r="1" spans="2:20" ht="5.25" customHeight="1" thickBot="1"/>
    <row r="2" spans="2:20" ht="15.75" customHeight="1" thickBot="1">
      <c r="C2" s="131" t="s">
        <v>124</v>
      </c>
    </row>
    <row r="3" spans="2:20" ht="9" customHeight="1" thickBot="1"/>
    <row r="4" spans="2:20" ht="30" customHeight="1" thickBot="1">
      <c r="B4" s="217" t="s">
        <v>65</v>
      </c>
      <c r="C4" s="220" t="s">
        <v>50</v>
      </c>
      <c r="D4" s="221"/>
      <c r="E4" s="221"/>
      <c r="F4" s="221"/>
      <c r="G4" s="221"/>
      <c r="H4" s="222"/>
      <c r="I4" s="80" t="s">
        <v>51</v>
      </c>
      <c r="K4" s="237" t="s">
        <v>66</v>
      </c>
      <c r="L4" s="238"/>
      <c r="M4" s="238"/>
      <c r="N4" s="238"/>
      <c r="O4" s="238"/>
      <c r="P4" s="238"/>
      <c r="Q4" s="238"/>
      <c r="R4" s="238"/>
      <c r="S4" s="238"/>
      <c r="T4" s="239"/>
    </row>
    <row r="5" spans="2:20" ht="30" customHeight="1" thickBot="1">
      <c r="B5" s="218"/>
      <c r="C5" s="235" t="s">
        <v>63</v>
      </c>
      <c r="D5" s="236"/>
      <c r="E5" s="76"/>
      <c r="F5" s="76">
        <f>PENGUKURAN!R26</f>
        <v>76.054286858974365</v>
      </c>
      <c r="G5" s="83" t="s">
        <v>71</v>
      </c>
      <c r="H5" s="77">
        <v>0.6</v>
      </c>
      <c r="I5" s="79">
        <f>F5*H5</f>
        <v>45.632572115384619</v>
      </c>
      <c r="K5" s="240" t="s">
        <v>68</v>
      </c>
      <c r="L5" s="241"/>
      <c r="M5" s="241"/>
      <c r="N5" s="241"/>
      <c r="O5" s="241"/>
      <c r="P5" s="241"/>
      <c r="Q5" s="241"/>
      <c r="R5" s="241"/>
      <c r="S5" s="241"/>
      <c r="T5" s="242"/>
    </row>
    <row r="6" spans="2:20" ht="30" customHeight="1" thickBot="1">
      <c r="B6" s="218"/>
      <c r="C6" s="223" t="s">
        <v>70</v>
      </c>
      <c r="D6" s="229" t="s">
        <v>52</v>
      </c>
      <c r="E6" s="230"/>
      <c r="F6" s="106">
        <v>90</v>
      </c>
      <c r="G6" s="231" t="str">
        <f>IF(F6&lt;=50,"(Buruk)",IF(F6&lt;=60,"(Sedang)",IF(F6&lt;=75,"(Cukup)",IF(F6&lt;=90.99,"(Baik)","(Sangat Baik)"))))</f>
        <v>(Baik)</v>
      </c>
      <c r="H6" s="232"/>
      <c r="I6" s="81"/>
      <c r="K6" s="68"/>
      <c r="L6" s="64"/>
      <c r="M6" s="64"/>
      <c r="N6" s="64"/>
      <c r="O6" s="64"/>
      <c r="P6" s="64"/>
      <c r="Q6" s="64"/>
      <c r="R6" s="64"/>
      <c r="S6" s="64"/>
      <c r="T6" s="65"/>
    </row>
    <row r="7" spans="2:20" ht="30" customHeight="1" thickBot="1">
      <c r="B7" s="218"/>
      <c r="C7" s="224"/>
      <c r="D7" s="229" t="s">
        <v>53</v>
      </c>
      <c r="E7" s="230"/>
      <c r="F7" s="106">
        <v>92</v>
      </c>
      <c r="G7" s="231" t="str">
        <f>IF(F7&lt;=50,"(Buruk)",IF(F7&lt;=60,"(Sedang)",IF(F7&lt;=75,"(Cukup)",IF(F7&lt;=90.99,"(Baik)","(Sangat Baik)"))))</f>
        <v>(Sangat Baik)</v>
      </c>
      <c r="H7" s="232"/>
      <c r="I7" s="81"/>
      <c r="K7" s="68"/>
      <c r="L7" s="64"/>
      <c r="M7" s="64"/>
      <c r="N7" s="64"/>
      <c r="O7" s="64"/>
      <c r="P7" s="64"/>
      <c r="Q7" s="64"/>
      <c r="R7" s="64"/>
      <c r="S7" s="64"/>
      <c r="T7" s="65"/>
    </row>
    <row r="8" spans="2:20" ht="30" customHeight="1" thickBot="1">
      <c r="B8" s="218"/>
      <c r="C8" s="224"/>
      <c r="D8" s="229" t="s">
        <v>54</v>
      </c>
      <c r="E8" s="230"/>
      <c r="F8" s="106">
        <v>91</v>
      </c>
      <c r="G8" s="231" t="str">
        <f>IF(F8&lt;=50,"(Buruk)",IF(F8&lt;=60,"(Sedang)",IF(F8&lt;=75,"(Cukup)",IF(F8&lt;=90.99,"(Baik)","(Sangat Baik)"))))</f>
        <v>(Sangat Baik)</v>
      </c>
      <c r="H8" s="232"/>
      <c r="I8" s="81"/>
      <c r="K8" s="68"/>
      <c r="L8" s="64"/>
      <c r="M8" s="64"/>
      <c r="N8" s="64"/>
      <c r="O8" s="64"/>
      <c r="P8" s="64"/>
      <c r="Q8" s="64"/>
      <c r="R8" s="64"/>
      <c r="S8" s="64"/>
      <c r="T8" s="65"/>
    </row>
    <row r="9" spans="2:20" ht="30" customHeight="1" thickBot="1">
      <c r="B9" s="218"/>
      <c r="C9" s="224"/>
      <c r="D9" s="229" t="s">
        <v>55</v>
      </c>
      <c r="E9" s="230"/>
      <c r="F9" s="106">
        <v>91</v>
      </c>
      <c r="G9" s="231" t="str">
        <f>IF(F9&lt;=50,"(Buruk)",IF(F9&lt;=60,"(Sedang)",IF(F9&lt;=75,"(Cukup)",IF(F9&lt;=90.99,"(Baik)","(Sangat Baik)"))))</f>
        <v>(Sangat Baik)</v>
      </c>
      <c r="H9" s="232"/>
      <c r="I9" s="81"/>
      <c r="K9" s="68"/>
      <c r="L9" s="64"/>
      <c r="M9" s="64"/>
      <c r="N9" s="64"/>
      <c r="O9" s="64"/>
      <c r="P9" s="64"/>
      <c r="Q9" s="64"/>
      <c r="R9" s="64"/>
      <c r="S9" s="64"/>
      <c r="T9" s="65"/>
    </row>
    <row r="10" spans="2:20" ht="30" customHeight="1" thickBot="1">
      <c r="B10" s="218"/>
      <c r="C10" s="224"/>
      <c r="D10" s="229" t="s">
        <v>56</v>
      </c>
      <c r="E10" s="230"/>
      <c r="F10" s="106">
        <v>93</v>
      </c>
      <c r="G10" s="231" t="str">
        <f>IF(F10&lt;=50,"(Buruk)",IF(F10&lt;=60,"(Sedang)",IF(F10&lt;=75,"(Cukup)",IF(F10&lt;=90.99,"(Baik)","(Sangat Baik)"))))</f>
        <v>(Sangat Baik)</v>
      </c>
      <c r="H10" s="232"/>
      <c r="I10" s="81"/>
      <c r="K10" s="68"/>
      <c r="L10" s="64"/>
      <c r="M10" s="64"/>
      <c r="N10" s="64"/>
      <c r="O10" s="64"/>
      <c r="P10" s="64"/>
      <c r="Q10" s="64"/>
      <c r="R10" s="64"/>
      <c r="S10" s="64"/>
      <c r="T10" s="65"/>
    </row>
    <row r="11" spans="2:20" ht="30" customHeight="1" thickBot="1">
      <c r="B11" s="218"/>
      <c r="C11" s="224"/>
      <c r="D11" s="229" t="s">
        <v>57</v>
      </c>
      <c r="E11" s="230"/>
      <c r="F11" s="106">
        <v>0</v>
      </c>
      <c r="G11" s="231" t="str">
        <f>IF(F11="-","",IF(F11&lt;=50,"(Buruk)",IF(F11&lt;=60,"(Sedang)",IF(F11&lt;=75,"(Cukup)",IF(F11&lt;=90.99,"(Baik)","(Sangat Baik)")))))</f>
        <v>(Buruk)</v>
      </c>
      <c r="H11" s="232"/>
      <c r="I11" s="81"/>
      <c r="K11" s="68"/>
      <c r="L11" s="64"/>
      <c r="M11" s="64"/>
      <c r="N11" s="64"/>
      <c r="O11" s="64"/>
      <c r="P11" s="64"/>
      <c r="Q11" s="64"/>
      <c r="R11" s="64"/>
      <c r="S11" s="64"/>
      <c r="T11" s="65"/>
    </row>
    <row r="12" spans="2:20" ht="30" customHeight="1" thickBot="1">
      <c r="B12" s="218"/>
      <c r="C12" s="224"/>
      <c r="D12" s="229" t="s">
        <v>58</v>
      </c>
      <c r="E12" s="230"/>
      <c r="F12" s="78">
        <f>SUM(F6:F11)</f>
        <v>457</v>
      </c>
      <c r="G12" s="246"/>
      <c r="H12" s="247"/>
      <c r="I12" s="81"/>
      <c r="K12" s="243" t="s">
        <v>62</v>
      </c>
      <c r="L12" s="244"/>
      <c r="M12" s="244"/>
      <c r="N12" s="244"/>
      <c r="O12" s="244"/>
      <c r="P12" s="244"/>
      <c r="Q12" s="244"/>
      <c r="R12" s="244"/>
      <c r="S12" s="244"/>
      <c r="T12" s="245"/>
    </row>
    <row r="13" spans="2:20" ht="30" customHeight="1" thickBot="1">
      <c r="B13" s="218"/>
      <c r="C13" s="224"/>
      <c r="D13" s="229" t="s">
        <v>59</v>
      </c>
      <c r="E13" s="230"/>
      <c r="F13" s="84">
        <f>IF(F11="-",IF(F11="-",F12/5,F12/6),F12/6)</f>
        <v>76.166666666666671</v>
      </c>
      <c r="G13" s="231" t="str">
        <f>IF(F13&lt;=50,"(Buruk)",IF(F13&lt;=60,"(Sedang)",IF(F13&lt;=75,"(Cukup)",IF(F13&lt;=90.99,"(Baik)","(Sangat Baik)"))))</f>
        <v>(Baik)</v>
      </c>
      <c r="H13" s="232"/>
      <c r="I13" s="81"/>
      <c r="K13" s="237" t="s">
        <v>67</v>
      </c>
      <c r="L13" s="238"/>
      <c r="M13" s="238"/>
      <c r="N13" s="238"/>
      <c r="O13" s="238"/>
      <c r="P13" s="238"/>
      <c r="Q13" s="238"/>
      <c r="R13" s="238"/>
      <c r="S13" s="238"/>
      <c r="T13" s="239"/>
    </row>
    <row r="14" spans="2:20" ht="30" customHeight="1" thickBot="1">
      <c r="B14" s="219"/>
      <c r="C14" s="225"/>
      <c r="D14" s="233" t="s">
        <v>72</v>
      </c>
      <c r="E14" s="234"/>
      <c r="F14" s="87">
        <f>F13</f>
        <v>76.166666666666671</v>
      </c>
      <c r="G14" s="82" t="s">
        <v>71</v>
      </c>
      <c r="H14" s="85">
        <v>0.4</v>
      </c>
      <c r="I14" s="79">
        <f>F14*H14</f>
        <v>30.466666666666669</v>
      </c>
      <c r="K14" s="240" t="s">
        <v>69</v>
      </c>
      <c r="L14" s="241"/>
      <c r="M14" s="241"/>
      <c r="N14" s="241"/>
      <c r="O14" s="241"/>
      <c r="P14" s="241"/>
      <c r="Q14" s="241"/>
      <c r="R14" s="241"/>
      <c r="S14" s="241"/>
      <c r="T14" s="242"/>
    </row>
    <row r="15" spans="2:20" ht="30" customHeight="1" thickBot="1">
      <c r="B15" s="226"/>
      <c r="C15" s="227"/>
      <c r="D15" s="227"/>
      <c r="E15" s="227"/>
      <c r="F15" s="227"/>
      <c r="G15" s="227"/>
      <c r="H15" s="228"/>
      <c r="I15" s="108">
        <f>I14+I5</f>
        <v>76.099238782051287</v>
      </c>
      <c r="K15" s="68"/>
      <c r="L15" s="64"/>
      <c r="M15" s="64"/>
      <c r="N15" s="64"/>
      <c r="O15" s="64"/>
      <c r="P15" s="64"/>
      <c r="Q15" s="64"/>
      <c r="R15" s="64"/>
      <c r="S15" s="64"/>
      <c r="T15" s="65"/>
    </row>
    <row r="16" spans="2:20" ht="30" customHeight="1" thickBot="1">
      <c r="B16" s="212" t="s">
        <v>60</v>
      </c>
      <c r="C16" s="213"/>
      <c r="D16" s="213"/>
      <c r="E16" s="213"/>
      <c r="F16" s="213"/>
      <c r="G16" s="213"/>
      <c r="H16" s="213"/>
      <c r="I16" s="75" t="str">
        <f>IF(I15&lt;=50,"(Buruk)",IF(I15&lt;=60,"(Sedang)",IF(I15&lt;=75,"(Cukup)",IF(I15&lt;=90.99,"(Baik)","(Sangat Baik)"))))</f>
        <v>(Baik)</v>
      </c>
      <c r="J16" s="86"/>
      <c r="K16" s="68"/>
      <c r="L16" s="64"/>
      <c r="M16" s="64"/>
      <c r="N16" s="64"/>
      <c r="O16" s="64"/>
      <c r="P16" s="64"/>
      <c r="Q16" s="64"/>
      <c r="R16" s="64"/>
      <c r="S16" s="64"/>
      <c r="T16" s="65"/>
    </row>
    <row r="17" spans="2:20" ht="30" customHeight="1">
      <c r="B17" s="214" t="s">
        <v>61</v>
      </c>
      <c r="C17" s="215"/>
      <c r="D17" s="215"/>
      <c r="E17" s="215"/>
      <c r="F17" s="215"/>
      <c r="G17" s="215"/>
      <c r="H17" s="215"/>
      <c r="I17" s="216"/>
      <c r="K17" s="68"/>
      <c r="L17" s="64"/>
      <c r="M17" s="64"/>
      <c r="N17" s="64"/>
      <c r="O17" s="64"/>
      <c r="P17" s="64"/>
      <c r="Q17" s="64"/>
      <c r="R17" s="64"/>
      <c r="S17" s="64"/>
      <c r="T17" s="65"/>
    </row>
    <row r="18" spans="2:20" ht="30" customHeight="1">
      <c r="B18" s="209" t="s">
        <v>64</v>
      </c>
      <c r="C18" s="210"/>
      <c r="D18" s="210"/>
      <c r="E18" s="210"/>
      <c r="F18" s="210"/>
      <c r="G18" s="210"/>
      <c r="H18" s="210"/>
      <c r="I18" s="211"/>
      <c r="K18" s="68"/>
      <c r="L18" s="64"/>
      <c r="M18" s="64"/>
      <c r="N18" s="64"/>
      <c r="O18" s="64"/>
      <c r="P18" s="64"/>
      <c r="Q18" s="64"/>
      <c r="R18" s="64"/>
      <c r="S18" s="64"/>
      <c r="T18" s="65"/>
    </row>
    <row r="19" spans="2:20" ht="30" customHeight="1">
      <c r="B19" s="209"/>
      <c r="C19" s="210"/>
      <c r="D19" s="210"/>
      <c r="E19" s="210"/>
      <c r="F19" s="210"/>
      <c r="G19" s="210"/>
      <c r="H19" s="210"/>
      <c r="I19" s="211"/>
      <c r="K19" s="72"/>
      <c r="L19" s="64"/>
      <c r="M19" s="64"/>
      <c r="N19" s="64"/>
      <c r="O19" s="64"/>
      <c r="P19" s="64"/>
      <c r="Q19" s="64"/>
      <c r="R19" s="64"/>
      <c r="S19" s="64"/>
      <c r="T19" s="65"/>
    </row>
    <row r="20" spans="2:20" ht="30" customHeight="1">
      <c r="B20" s="209"/>
      <c r="C20" s="210"/>
      <c r="D20" s="210"/>
      <c r="E20" s="210"/>
      <c r="F20" s="210"/>
      <c r="G20" s="210"/>
      <c r="H20" s="210"/>
      <c r="I20" s="211"/>
      <c r="K20" s="71"/>
      <c r="L20" s="64"/>
      <c r="M20" s="64"/>
      <c r="N20" s="64"/>
      <c r="O20" s="64"/>
      <c r="P20" s="64"/>
      <c r="Q20" s="64"/>
      <c r="R20" s="64"/>
      <c r="S20" s="64"/>
      <c r="T20" s="65"/>
    </row>
    <row r="21" spans="2:20" ht="30" customHeight="1">
      <c r="B21" s="209"/>
      <c r="C21" s="210"/>
      <c r="D21" s="210"/>
      <c r="E21" s="210"/>
      <c r="F21" s="210"/>
      <c r="G21" s="210"/>
      <c r="H21" s="210"/>
      <c r="I21" s="211"/>
      <c r="K21" s="72"/>
      <c r="L21" s="64"/>
      <c r="M21" s="64"/>
      <c r="N21" s="64"/>
      <c r="O21" s="64"/>
      <c r="P21" s="64"/>
      <c r="Q21" s="64"/>
      <c r="R21" s="64"/>
      <c r="S21" s="64"/>
      <c r="T21" s="65"/>
    </row>
    <row r="22" spans="2:20" ht="30" customHeight="1">
      <c r="B22" s="209"/>
      <c r="C22" s="210"/>
      <c r="D22" s="210"/>
      <c r="E22" s="210"/>
      <c r="F22" s="210"/>
      <c r="G22" s="210"/>
      <c r="H22" s="210"/>
      <c r="I22" s="211"/>
      <c r="K22" s="72"/>
      <c r="L22" s="64"/>
      <c r="M22" s="64"/>
      <c r="N22" s="64"/>
      <c r="O22" s="64"/>
      <c r="P22" s="64"/>
      <c r="Q22" s="64"/>
      <c r="R22" s="64"/>
      <c r="S22" s="64"/>
      <c r="T22" s="65"/>
    </row>
    <row r="23" spans="2:20" ht="30" customHeight="1">
      <c r="B23" s="209"/>
      <c r="C23" s="210"/>
      <c r="D23" s="210"/>
      <c r="E23" s="210"/>
      <c r="F23" s="210"/>
      <c r="G23" s="210"/>
      <c r="H23" s="210"/>
      <c r="I23" s="211"/>
      <c r="K23" s="73"/>
      <c r="L23" s="64"/>
      <c r="M23" s="64"/>
      <c r="N23" s="64"/>
      <c r="O23" s="64"/>
      <c r="P23" s="64"/>
      <c r="Q23" s="64"/>
      <c r="R23" s="64"/>
      <c r="S23" s="64"/>
      <c r="T23" s="65"/>
    </row>
    <row r="24" spans="2:20" ht="30" customHeight="1">
      <c r="B24" s="209"/>
      <c r="C24" s="210"/>
      <c r="D24" s="210"/>
      <c r="E24" s="210"/>
      <c r="F24" s="210"/>
      <c r="G24" s="210"/>
      <c r="H24" s="210"/>
      <c r="I24" s="211"/>
      <c r="K24" s="73"/>
      <c r="L24" s="64"/>
      <c r="M24" s="64"/>
      <c r="N24" s="64"/>
      <c r="O24" s="64"/>
      <c r="P24" s="64"/>
      <c r="Q24" s="64"/>
      <c r="R24" s="64"/>
      <c r="S24" s="64"/>
      <c r="T24" s="65"/>
    </row>
    <row r="25" spans="2:20" ht="30" customHeight="1">
      <c r="B25" s="266" t="s">
        <v>62</v>
      </c>
      <c r="C25" s="267"/>
      <c r="D25" s="267"/>
      <c r="E25" s="267"/>
      <c r="F25" s="267"/>
      <c r="G25" s="267"/>
      <c r="H25" s="267"/>
      <c r="I25" s="268"/>
      <c r="J25" s="70"/>
      <c r="K25" s="263" t="s">
        <v>62</v>
      </c>
      <c r="L25" s="264"/>
      <c r="M25" s="264"/>
      <c r="N25" s="264"/>
      <c r="O25" s="264"/>
      <c r="P25" s="264"/>
      <c r="Q25" s="264"/>
      <c r="R25" s="264"/>
      <c r="S25" s="264"/>
      <c r="T25" s="265"/>
    </row>
    <row r="26" spans="2:20" ht="30" customHeight="1" thickBot="1">
      <c r="B26" s="269"/>
      <c r="C26" s="270"/>
      <c r="D26" s="270"/>
      <c r="E26" s="270"/>
      <c r="F26" s="270"/>
      <c r="G26" s="270"/>
      <c r="H26" s="270"/>
      <c r="I26" s="271"/>
      <c r="K26" s="74"/>
      <c r="L26" s="66"/>
      <c r="M26" s="66"/>
      <c r="N26" s="66"/>
      <c r="O26" s="66"/>
      <c r="P26" s="66"/>
      <c r="Q26" s="66"/>
      <c r="R26" s="66"/>
      <c r="S26" s="66"/>
      <c r="T26" s="67"/>
    </row>
    <row r="27" spans="2:20" ht="15">
      <c r="K27" s="69"/>
      <c r="L27" s="64"/>
    </row>
    <row r="28" spans="2:20" ht="8.25" customHeight="1" thickBot="1">
      <c r="K28" s="69"/>
      <c r="L28" s="64"/>
    </row>
    <row r="29" spans="2:20" ht="15.75" thickBot="1">
      <c r="C29" s="131" t="s">
        <v>124</v>
      </c>
      <c r="K29" s="69"/>
      <c r="L29" s="64"/>
    </row>
    <row r="30" spans="2:20" ht="10.5" customHeight="1" thickBot="1">
      <c r="K30" s="69"/>
      <c r="L30" s="64"/>
    </row>
    <row r="31" spans="2:20" ht="15">
      <c r="B31" s="92"/>
      <c r="C31" s="89"/>
      <c r="D31" s="89"/>
      <c r="E31" s="89"/>
      <c r="F31" s="89"/>
      <c r="G31" s="89"/>
      <c r="H31" s="89"/>
      <c r="I31" s="90"/>
      <c r="K31" s="69"/>
      <c r="L31" s="64"/>
    </row>
    <row r="32" spans="2:20" ht="15.75">
      <c r="B32" s="96" t="s">
        <v>91</v>
      </c>
      <c r="C32" s="97" t="s">
        <v>92</v>
      </c>
      <c r="D32" s="64"/>
      <c r="E32" s="64"/>
      <c r="F32" s="64"/>
      <c r="G32" s="64"/>
      <c r="H32" s="64"/>
      <c r="I32" s="65"/>
      <c r="K32" s="69"/>
      <c r="L32" s="64"/>
    </row>
    <row r="33" spans="2:20" ht="15">
      <c r="B33" s="72"/>
      <c r="C33" s="64"/>
      <c r="D33" s="64"/>
      <c r="E33" s="64"/>
      <c r="F33" s="64"/>
      <c r="G33" s="64"/>
      <c r="H33" s="64"/>
      <c r="I33" s="65"/>
      <c r="K33" s="69"/>
      <c r="L33" s="64"/>
    </row>
    <row r="34" spans="2:20" ht="15">
      <c r="B34" s="72"/>
      <c r="C34" s="64"/>
      <c r="D34" s="64"/>
      <c r="E34" s="64"/>
      <c r="F34" s="64"/>
      <c r="G34" s="64"/>
      <c r="H34" s="64"/>
      <c r="I34" s="65"/>
      <c r="K34" s="69"/>
      <c r="L34" s="64"/>
    </row>
    <row r="35" spans="2:20" ht="15">
      <c r="B35" s="72"/>
      <c r="C35" s="64"/>
      <c r="D35" s="64"/>
      <c r="E35" s="64"/>
      <c r="F35" s="64"/>
      <c r="G35" s="64"/>
      <c r="H35" s="64"/>
      <c r="I35" s="65"/>
      <c r="K35" s="69"/>
      <c r="L35" s="64"/>
    </row>
    <row r="36" spans="2:20" ht="18.75">
      <c r="B36" s="72"/>
      <c r="C36" s="64"/>
      <c r="D36" s="64"/>
      <c r="E36" s="64"/>
      <c r="F36" s="64"/>
      <c r="G36" s="64"/>
      <c r="H36" s="64"/>
      <c r="I36" s="65"/>
      <c r="K36" s="256" t="s">
        <v>73</v>
      </c>
      <c r="L36" s="256"/>
      <c r="M36" s="256"/>
      <c r="N36" s="256"/>
      <c r="O36" s="256"/>
      <c r="P36" s="256"/>
      <c r="Q36" s="256"/>
      <c r="R36" s="256"/>
      <c r="S36" s="256"/>
      <c r="T36" s="256"/>
    </row>
    <row r="37" spans="2:20" ht="18.75">
      <c r="B37" s="72"/>
      <c r="C37" s="64"/>
      <c r="D37" s="64"/>
      <c r="E37" s="64"/>
      <c r="F37" s="64"/>
      <c r="G37" s="64"/>
      <c r="H37" s="64"/>
      <c r="I37" s="65"/>
      <c r="K37" s="256" t="s">
        <v>74</v>
      </c>
      <c r="L37" s="256"/>
      <c r="M37" s="256"/>
      <c r="N37" s="256"/>
      <c r="O37" s="256"/>
      <c r="P37" s="256"/>
      <c r="Q37" s="256"/>
      <c r="R37" s="256"/>
      <c r="S37" s="256"/>
      <c r="T37" s="256"/>
    </row>
    <row r="38" spans="2:20">
      <c r="B38" s="72"/>
      <c r="C38" s="64"/>
      <c r="D38" s="64"/>
      <c r="E38" s="64"/>
      <c r="F38" s="64"/>
      <c r="G38" s="64"/>
      <c r="H38" s="64"/>
      <c r="I38" s="65"/>
      <c r="K38" s="64"/>
      <c r="L38" s="64"/>
    </row>
    <row r="39" spans="2:20" ht="15.75">
      <c r="B39" s="72"/>
      <c r="C39" s="64"/>
      <c r="D39" s="64"/>
      <c r="E39" s="64"/>
      <c r="F39" s="64"/>
      <c r="G39" s="64"/>
      <c r="H39" s="64"/>
      <c r="I39" s="65"/>
      <c r="K39" s="93" t="s">
        <v>86</v>
      </c>
      <c r="L39" s="64"/>
      <c r="Q39" s="95" t="s">
        <v>75</v>
      </c>
    </row>
    <row r="40" spans="2:20" ht="16.5" thickBot="1">
      <c r="B40" s="72"/>
      <c r="C40" s="64"/>
      <c r="D40" s="64"/>
      <c r="E40" s="64"/>
      <c r="F40" s="64"/>
      <c r="G40" s="64"/>
      <c r="H40" s="64"/>
      <c r="I40" s="65"/>
      <c r="K40" s="94" t="s">
        <v>87</v>
      </c>
      <c r="P40" s="88"/>
      <c r="Q40" s="95" t="s">
        <v>84</v>
      </c>
      <c r="R40" s="95" t="s">
        <v>85</v>
      </c>
    </row>
    <row r="41" spans="2:20" ht="30" customHeight="1">
      <c r="B41" s="72"/>
      <c r="C41" s="64"/>
      <c r="D41" s="64"/>
      <c r="E41" s="64"/>
      <c r="F41" s="64"/>
      <c r="G41" s="64"/>
      <c r="H41" s="64"/>
      <c r="I41" s="65"/>
      <c r="K41" s="257" t="s">
        <v>88</v>
      </c>
      <c r="L41" s="260" t="s">
        <v>76</v>
      </c>
      <c r="M41" s="261"/>
      <c r="N41" s="261"/>
      <c r="O41" s="261"/>
      <c r="P41" s="261"/>
      <c r="Q41" s="261"/>
      <c r="R41" s="261"/>
      <c r="S41" s="261"/>
      <c r="T41" s="262"/>
    </row>
    <row r="42" spans="2:20" ht="30" customHeight="1" thickBot="1">
      <c r="B42" s="91"/>
      <c r="C42" s="66"/>
      <c r="D42" s="66"/>
      <c r="E42" s="66"/>
      <c r="F42" s="66"/>
      <c r="G42" s="66"/>
      <c r="H42" s="66"/>
      <c r="I42" s="67"/>
      <c r="K42" s="258"/>
      <c r="L42" s="250" t="s">
        <v>77</v>
      </c>
      <c r="M42" s="251"/>
      <c r="N42" s="251"/>
      <c r="O42" s="252"/>
      <c r="P42" s="282" t="s">
        <v>118</v>
      </c>
      <c r="Q42" s="283"/>
      <c r="R42" s="283"/>
      <c r="S42" s="283"/>
      <c r="T42" s="284"/>
    </row>
    <row r="43" spans="2:20" ht="30" customHeight="1">
      <c r="B43" s="92"/>
      <c r="C43" s="89"/>
      <c r="D43" s="89"/>
      <c r="E43" s="99" t="s">
        <v>93</v>
      </c>
      <c r="F43" s="89"/>
      <c r="G43" s="89"/>
      <c r="H43" s="89"/>
      <c r="I43" s="90"/>
      <c r="K43" s="258"/>
      <c r="L43" s="250" t="s">
        <v>78</v>
      </c>
      <c r="M43" s="251"/>
      <c r="N43" s="251"/>
      <c r="O43" s="252"/>
      <c r="P43" s="282" t="s">
        <v>118</v>
      </c>
      <c r="Q43" s="283"/>
      <c r="R43" s="283"/>
      <c r="S43" s="283"/>
      <c r="T43" s="284"/>
    </row>
    <row r="44" spans="2:20" ht="30" customHeight="1">
      <c r="B44" s="72"/>
      <c r="C44" s="64"/>
      <c r="D44" s="64"/>
      <c r="E44" s="248" t="s">
        <v>82</v>
      </c>
      <c r="F44" s="248"/>
      <c r="G44" s="248"/>
      <c r="H44" s="248"/>
      <c r="I44" s="249"/>
      <c r="K44" s="258"/>
      <c r="L44" s="250" t="s">
        <v>79</v>
      </c>
      <c r="M44" s="251"/>
      <c r="N44" s="251"/>
      <c r="O44" s="252"/>
      <c r="P44" s="282" t="s">
        <v>118</v>
      </c>
      <c r="Q44" s="283"/>
      <c r="R44" s="283"/>
      <c r="S44" s="283"/>
      <c r="T44" s="284"/>
    </row>
    <row r="45" spans="2:20" ht="30" customHeight="1">
      <c r="B45" s="72"/>
      <c r="C45" s="64"/>
      <c r="D45" s="64"/>
      <c r="E45" s="64"/>
      <c r="F45" s="64"/>
      <c r="G45" s="64"/>
      <c r="H45" s="64"/>
      <c r="I45" s="65"/>
      <c r="K45" s="258"/>
      <c r="L45" s="250" t="s">
        <v>80</v>
      </c>
      <c r="M45" s="251"/>
      <c r="N45" s="251"/>
      <c r="O45" s="252"/>
      <c r="P45" s="275" t="str">
        <f>SKP!I10</f>
        <v>Staf pada Tim ( ............................................ )</v>
      </c>
      <c r="Q45" s="276"/>
      <c r="R45" s="276"/>
      <c r="S45" s="276"/>
      <c r="T45" s="277"/>
    </row>
    <row r="46" spans="2:20" ht="30" customHeight="1" thickBot="1">
      <c r="B46" s="72"/>
      <c r="C46" s="64"/>
      <c r="D46" s="64"/>
      <c r="E46" s="278" t="str">
        <f>SKP!D7</f>
        <v>( .............................................. )</v>
      </c>
      <c r="F46" s="278"/>
      <c r="G46" s="278"/>
      <c r="H46" s="278"/>
      <c r="I46" s="279"/>
      <c r="K46" s="259"/>
      <c r="L46" s="253" t="s">
        <v>81</v>
      </c>
      <c r="M46" s="254"/>
      <c r="N46" s="254"/>
      <c r="O46" s="255"/>
      <c r="P46" s="272" t="str">
        <f>SKP!I11</f>
        <v>Kepaniteraan Mahkamah Agung</v>
      </c>
      <c r="Q46" s="273"/>
      <c r="R46" s="273"/>
      <c r="S46" s="273"/>
      <c r="T46" s="274"/>
    </row>
    <row r="47" spans="2:20" ht="30" customHeight="1">
      <c r="B47" s="72"/>
      <c r="C47" s="64"/>
      <c r="D47" s="64"/>
      <c r="E47" s="285" t="s">
        <v>122</v>
      </c>
      <c r="F47" s="285"/>
      <c r="G47" s="285"/>
      <c r="H47" s="285"/>
      <c r="I47" s="286"/>
      <c r="K47" s="257" t="s">
        <v>89</v>
      </c>
      <c r="L47" s="260" t="s">
        <v>82</v>
      </c>
      <c r="M47" s="261"/>
      <c r="N47" s="261"/>
      <c r="O47" s="261"/>
      <c r="P47" s="261"/>
      <c r="Q47" s="261"/>
      <c r="R47" s="261"/>
      <c r="S47" s="261"/>
      <c r="T47" s="262"/>
    </row>
    <row r="48" spans="2:20" ht="30" customHeight="1">
      <c r="B48" s="96" t="s">
        <v>94</v>
      </c>
      <c r="C48" s="97" t="s">
        <v>95</v>
      </c>
      <c r="D48" s="64"/>
      <c r="E48" s="102"/>
      <c r="F48" s="102"/>
      <c r="G48" s="102"/>
      <c r="H48" s="102"/>
      <c r="I48" s="103"/>
      <c r="K48" s="258"/>
      <c r="L48" s="250" t="s">
        <v>77</v>
      </c>
      <c r="M48" s="251"/>
      <c r="N48" s="251"/>
      <c r="O48" s="252"/>
      <c r="P48" s="282" t="s">
        <v>118</v>
      </c>
      <c r="Q48" s="283"/>
      <c r="R48" s="283"/>
      <c r="S48" s="283"/>
      <c r="T48" s="284"/>
    </row>
    <row r="49" spans="2:20" ht="30" customHeight="1">
      <c r="B49" s="96"/>
      <c r="C49" s="248" t="s">
        <v>96</v>
      </c>
      <c r="D49" s="248"/>
      <c r="E49" s="248"/>
      <c r="F49" s="64"/>
      <c r="G49" s="64"/>
      <c r="H49" s="64"/>
      <c r="I49" s="65"/>
      <c r="K49" s="258"/>
      <c r="L49" s="250" t="s">
        <v>78</v>
      </c>
      <c r="M49" s="251"/>
      <c r="N49" s="251"/>
      <c r="O49" s="252"/>
      <c r="P49" s="282" t="s">
        <v>118</v>
      </c>
      <c r="Q49" s="283"/>
      <c r="R49" s="283"/>
      <c r="S49" s="283"/>
      <c r="T49" s="284"/>
    </row>
    <row r="50" spans="2:20" ht="30" customHeight="1">
      <c r="B50" s="72"/>
      <c r="C50" s="100"/>
      <c r="D50" s="101"/>
      <c r="E50" s="101"/>
      <c r="F50" s="64"/>
      <c r="G50" s="64"/>
      <c r="H50" s="64"/>
      <c r="I50" s="65"/>
      <c r="K50" s="258"/>
      <c r="L50" s="250" t="s">
        <v>79</v>
      </c>
      <c r="M50" s="251"/>
      <c r="N50" s="251"/>
      <c r="O50" s="252"/>
      <c r="P50" s="282" t="s">
        <v>118</v>
      </c>
      <c r="Q50" s="283"/>
      <c r="R50" s="283"/>
      <c r="S50" s="283"/>
      <c r="T50" s="284"/>
    </row>
    <row r="51" spans="2:20" ht="30" customHeight="1">
      <c r="B51" s="72"/>
      <c r="C51" s="287" t="str">
        <f>SKP!I7</f>
        <v>( .............................................. )</v>
      </c>
      <c r="D51" s="287"/>
      <c r="E51" s="287"/>
      <c r="F51" s="64"/>
      <c r="G51" s="64"/>
      <c r="H51" s="64"/>
      <c r="I51" s="65"/>
      <c r="K51" s="258"/>
      <c r="L51" s="250" t="s">
        <v>80</v>
      </c>
      <c r="M51" s="251"/>
      <c r="N51" s="251"/>
      <c r="O51" s="252"/>
      <c r="P51" s="275" t="str">
        <f>SKP!D10</f>
        <v>Askor pada Tim ( .......................................... )</v>
      </c>
      <c r="Q51" s="276"/>
      <c r="R51" s="276"/>
      <c r="S51" s="276"/>
      <c r="T51" s="277"/>
    </row>
    <row r="52" spans="2:20" ht="30" customHeight="1" thickBot="1">
      <c r="B52" s="72"/>
      <c r="C52" s="288" t="s">
        <v>122</v>
      </c>
      <c r="D52" s="288"/>
      <c r="E52" s="288"/>
      <c r="F52" s="64"/>
      <c r="G52" s="64"/>
      <c r="H52" s="64"/>
      <c r="I52" s="65"/>
      <c r="K52" s="259"/>
      <c r="L52" s="253" t="s">
        <v>81</v>
      </c>
      <c r="M52" s="254"/>
      <c r="N52" s="254"/>
      <c r="O52" s="255"/>
      <c r="P52" s="272" t="str">
        <f>SKP!D11</f>
        <v>Kepaniteraan Mahkamah Agung</v>
      </c>
      <c r="Q52" s="273"/>
      <c r="R52" s="273"/>
      <c r="S52" s="273"/>
      <c r="T52" s="274"/>
    </row>
    <row r="53" spans="2:20" ht="30" customHeight="1">
      <c r="B53" s="72"/>
      <c r="C53" s="104"/>
      <c r="D53" s="104"/>
      <c r="E53" s="98" t="s">
        <v>97</v>
      </c>
      <c r="F53" s="64"/>
      <c r="G53" s="64"/>
      <c r="H53" s="64"/>
      <c r="I53" s="65"/>
      <c r="K53" s="257" t="s">
        <v>90</v>
      </c>
      <c r="L53" s="260" t="s">
        <v>83</v>
      </c>
      <c r="M53" s="261"/>
      <c r="N53" s="261"/>
      <c r="O53" s="261"/>
      <c r="P53" s="261"/>
      <c r="Q53" s="261"/>
      <c r="R53" s="261"/>
      <c r="S53" s="261"/>
      <c r="T53" s="262"/>
    </row>
    <row r="54" spans="2:20" ht="30" customHeight="1">
      <c r="B54" s="72"/>
      <c r="C54" s="105"/>
      <c r="D54" s="105"/>
      <c r="E54" s="248" t="s">
        <v>83</v>
      </c>
      <c r="F54" s="248"/>
      <c r="G54" s="248"/>
      <c r="H54" s="248"/>
      <c r="I54" s="249"/>
      <c r="K54" s="258"/>
      <c r="L54" s="250" t="s">
        <v>77</v>
      </c>
      <c r="M54" s="251"/>
      <c r="N54" s="251"/>
      <c r="O54" s="252"/>
      <c r="P54" s="275" t="s">
        <v>111</v>
      </c>
      <c r="Q54" s="276"/>
      <c r="R54" s="276"/>
      <c r="S54" s="276"/>
      <c r="T54" s="277"/>
    </row>
    <row r="55" spans="2:20" ht="30" customHeight="1">
      <c r="B55" s="72"/>
      <c r="C55" s="64"/>
      <c r="D55" s="64"/>
      <c r="E55" s="64"/>
      <c r="F55" s="64"/>
      <c r="G55" s="64"/>
      <c r="H55" s="64"/>
      <c r="I55" s="65"/>
      <c r="K55" s="258"/>
      <c r="L55" s="250" t="s">
        <v>78</v>
      </c>
      <c r="M55" s="251"/>
      <c r="N55" s="251"/>
      <c r="O55" s="252"/>
      <c r="P55" s="289" t="s">
        <v>112</v>
      </c>
      <c r="Q55" s="276"/>
      <c r="R55" s="276"/>
      <c r="S55" s="276"/>
      <c r="T55" s="277"/>
    </row>
    <row r="56" spans="2:20" ht="30" customHeight="1">
      <c r="B56" s="72"/>
      <c r="C56" s="64"/>
      <c r="D56" s="64"/>
      <c r="E56" s="278" t="str">
        <f>P54</f>
        <v>Drs. Parto Hutomo, SH. MM</v>
      </c>
      <c r="F56" s="278"/>
      <c r="G56" s="278"/>
      <c r="H56" s="278"/>
      <c r="I56" s="279"/>
      <c r="K56" s="258"/>
      <c r="L56" s="250" t="s">
        <v>79</v>
      </c>
      <c r="M56" s="251"/>
      <c r="N56" s="251"/>
      <c r="O56" s="252"/>
      <c r="P56" s="275" t="s">
        <v>113</v>
      </c>
      <c r="Q56" s="276"/>
      <c r="R56" s="276"/>
      <c r="S56" s="276"/>
      <c r="T56" s="277"/>
    </row>
    <row r="57" spans="2:20" ht="30" customHeight="1">
      <c r="B57" s="72"/>
      <c r="C57" s="64"/>
      <c r="D57" s="64"/>
      <c r="E57" s="280" t="s">
        <v>123</v>
      </c>
      <c r="F57" s="280"/>
      <c r="G57" s="280"/>
      <c r="H57" s="280"/>
      <c r="I57" s="281"/>
      <c r="K57" s="258"/>
      <c r="L57" s="250" t="s">
        <v>80</v>
      </c>
      <c r="M57" s="251"/>
      <c r="N57" s="251"/>
      <c r="O57" s="252"/>
      <c r="P57" s="275" t="s">
        <v>114</v>
      </c>
      <c r="Q57" s="276"/>
      <c r="R57" s="276"/>
      <c r="S57" s="276"/>
      <c r="T57" s="277"/>
    </row>
    <row r="58" spans="2:20" ht="30" customHeight="1" thickBot="1">
      <c r="B58" s="91"/>
      <c r="C58" s="66"/>
      <c r="D58" s="66"/>
      <c r="E58" s="66"/>
      <c r="F58" s="66"/>
      <c r="G58" s="66"/>
      <c r="H58" s="66"/>
      <c r="I58" s="67"/>
      <c r="K58" s="259"/>
      <c r="L58" s="253" t="s">
        <v>81</v>
      </c>
      <c r="M58" s="254"/>
      <c r="N58" s="254"/>
      <c r="O58" s="255"/>
      <c r="P58" s="272" t="s">
        <v>115</v>
      </c>
      <c r="Q58" s="273"/>
      <c r="R58" s="273"/>
      <c r="S58" s="273"/>
      <c r="T58" s="274"/>
    </row>
  </sheetData>
  <mergeCells count="86">
    <mergeCell ref="P51:T51"/>
    <mergeCell ref="P52:T52"/>
    <mergeCell ref="P54:T54"/>
    <mergeCell ref="P55:T55"/>
    <mergeCell ref="P56:T56"/>
    <mergeCell ref="P57:T57"/>
    <mergeCell ref="E56:I56"/>
    <mergeCell ref="E57:I57"/>
    <mergeCell ref="P42:T42"/>
    <mergeCell ref="P43:T43"/>
    <mergeCell ref="P44:T44"/>
    <mergeCell ref="P45:T45"/>
    <mergeCell ref="P46:T46"/>
    <mergeCell ref="P48:T48"/>
    <mergeCell ref="P49:T49"/>
    <mergeCell ref="P50:T50"/>
    <mergeCell ref="E47:I47"/>
    <mergeCell ref="E46:I46"/>
    <mergeCell ref="C49:E49"/>
    <mergeCell ref="C51:E51"/>
    <mergeCell ref="C52:E52"/>
    <mergeCell ref="E54:I54"/>
    <mergeCell ref="L51:O51"/>
    <mergeCell ref="L52:O52"/>
    <mergeCell ref="K53:K58"/>
    <mergeCell ref="L54:O54"/>
    <mergeCell ref="L55:O55"/>
    <mergeCell ref="L56:O56"/>
    <mergeCell ref="L57:O57"/>
    <mergeCell ref="L58:O58"/>
    <mergeCell ref="L53:T53"/>
    <mergeCell ref="P58:T58"/>
    <mergeCell ref="K47:K52"/>
    <mergeCell ref="L47:T47"/>
    <mergeCell ref="L48:O48"/>
    <mergeCell ref="L49:O49"/>
    <mergeCell ref="L50:O50"/>
    <mergeCell ref="E44:I44"/>
    <mergeCell ref="B22:I22"/>
    <mergeCell ref="L44:O44"/>
    <mergeCell ref="L45:O45"/>
    <mergeCell ref="L46:O46"/>
    <mergeCell ref="K36:T36"/>
    <mergeCell ref="K37:T37"/>
    <mergeCell ref="K41:K46"/>
    <mergeCell ref="L41:T41"/>
    <mergeCell ref="L42:O42"/>
    <mergeCell ref="L43:O43"/>
    <mergeCell ref="K25:T25"/>
    <mergeCell ref="B23:I23"/>
    <mergeCell ref="B24:I24"/>
    <mergeCell ref="B25:I25"/>
    <mergeCell ref="B26:I26"/>
    <mergeCell ref="G13:H13"/>
    <mergeCell ref="K4:T4"/>
    <mergeCell ref="K5:T5"/>
    <mergeCell ref="K13:T13"/>
    <mergeCell ref="K14:T14"/>
    <mergeCell ref="K12:T12"/>
    <mergeCell ref="G8:H8"/>
    <mergeCell ref="G9:H9"/>
    <mergeCell ref="G10:H10"/>
    <mergeCell ref="G11:H11"/>
    <mergeCell ref="G12:H12"/>
    <mergeCell ref="B4:B14"/>
    <mergeCell ref="C4:H4"/>
    <mergeCell ref="C6:C14"/>
    <mergeCell ref="B15:H15"/>
    <mergeCell ref="D10:E10"/>
    <mergeCell ref="G6:H6"/>
    <mergeCell ref="G7:H7"/>
    <mergeCell ref="D11:E11"/>
    <mergeCell ref="D12:E12"/>
    <mergeCell ref="D13:E13"/>
    <mergeCell ref="D14:E14"/>
    <mergeCell ref="C5:D5"/>
    <mergeCell ref="D6:E6"/>
    <mergeCell ref="D7:E7"/>
    <mergeCell ref="D8:E8"/>
    <mergeCell ref="D9:E9"/>
    <mergeCell ref="B18:I18"/>
    <mergeCell ref="B16:H16"/>
    <mergeCell ref="B19:I19"/>
    <mergeCell ref="B20:I20"/>
    <mergeCell ref="B21:I21"/>
    <mergeCell ref="B17:I17"/>
  </mergeCells>
  <pageMargins left="0.47244094488188981" right="0.19685039370078741" top="0.31496062992125984" bottom="0.2" header="0.19685039370078741" footer="0.16"/>
  <pageSetup paperSize="5" scale="80" orientation="landscape" r:id="rId1"/>
  <rowBreaks count="1" manualBreakCount="1">
    <brk id="27" max="2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1" sqref="E11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SKP</vt:lpstr>
      <vt:lpstr>PENGUKURAN</vt:lpstr>
      <vt:lpstr>PENILAIAN</vt:lpstr>
      <vt:lpstr>Sheet2</vt:lpstr>
      <vt:lpstr>PENILAIAN!Print_Area</vt:lpstr>
      <vt:lpstr>SKP!Print_Area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bkn</dc:creator>
  <cp:lastModifiedBy>Lenovo</cp:lastModifiedBy>
  <cp:lastPrinted>2013-12-19T08:11:27Z</cp:lastPrinted>
  <dcterms:created xsi:type="dcterms:W3CDTF">2010-10-07T03:41:24Z</dcterms:created>
  <dcterms:modified xsi:type="dcterms:W3CDTF">2013-12-19T08:13:33Z</dcterms:modified>
</cp:coreProperties>
</file>